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udit\2564-Q3\File Elcid\SIM EN Q3.64\"/>
    </mc:Choice>
  </mc:AlternateContent>
  <xr:revisionPtr revIDLastSave="0" documentId="13_ncr:1_{C13D0158-0A40-4D79-A6DD-07B8BEED1E18}" xr6:coauthVersionLast="47" xr6:coauthVersionMax="47" xr10:uidLastSave="{00000000-0000-0000-0000-000000000000}"/>
  <bookViews>
    <workbookView xWindow="-26137" yWindow="653" windowWidth="22440" windowHeight="13529" tabRatio="758" firstSheet="1" activeTab="1" xr2:uid="{00000000-000D-0000-FFFF-FFFF00000000}"/>
  </bookViews>
  <sheets>
    <sheet name="0000" sheetId="1" state="veryHidden" r:id="rId1"/>
    <sheet name="Financial" sheetId="2" r:id="rId2"/>
    <sheet name="กำไรขาดทุน9 เดือน" sheetId="22" state="hidden" r:id="rId3"/>
    <sheet name="กำไรเบ็ดเสร็จ9เดือน" sheetId="23" state="hidden" r:id="rId4"/>
    <sheet name="กำไรขาดทุน9เดือน" sheetId="16" state="hidden" r:id="rId5"/>
    <sheet name="กำไรเบ็ดเสร็จ9เดือน (ต่อ)" sheetId="17" state="hidden" r:id="rId6"/>
    <sheet name="กำไรขาดทุน9.เดือน" sheetId="19" state="hidden" r:id="rId7"/>
    <sheet name="กำไรเบ็ดเสร็จ9.เดือน" sheetId="20" state="hidden" r:id="rId8"/>
    <sheet name="กระแสเงินสด (สำรองใช้ Q2)" sheetId="21" state="hidden" r:id="rId9"/>
  </sheets>
  <definedNames>
    <definedName name="_xlnm.Print_Area" localSheetId="1">Financial!$A$1:$M$42</definedName>
    <definedName name="_xlnm.Print_Area" localSheetId="8">'กระแสเงินสด (สำรองใช้ Q2)'!$A$1:$K$145</definedName>
    <definedName name="_xlnm.Print_Area" localSheetId="7">กำไรเบ็ดเสร็จ9.เดือน!$A$1:$M$34</definedName>
    <definedName name="_xlnm.Print_Area" localSheetId="3">กำไรเบ็ดเสร็จ9เดือน!$A$1:$M$39</definedName>
    <definedName name="_xlnm.Print_Area" localSheetId="5">'กำไรเบ็ดเสร็จ9เดือน (ต่อ)'!$A$1:$M$38</definedName>
    <definedName name="_xlnm.Print_Area" localSheetId="2">'กำไรขาดทุน9 เดือน'!$A$1:$N$38</definedName>
    <definedName name="_xlnm.Print_Area" localSheetId="6">กำไรขาดทุน9.เดือน!$A$1:$M$39</definedName>
    <definedName name="_xlnm.Print_Area" localSheetId="4">กำไรขาดทุน9เดือน!$A$1:$N$39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2" l="1"/>
  <c r="P11" i="22" s="1"/>
  <c r="G16" i="22"/>
  <c r="P16" i="22" s="1"/>
  <c r="M16" i="22"/>
  <c r="M11" i="22"/>
  <c r="M12" i="22" s="1"/>
  <c r="K16" i="22"/>
  <c r="U17" i="16" s="1"/>
  <c r="AT17" i="16" s="1"/>
  <c r="K11" i="22"/>
  <c r="U11" i="16" s="1"/>
  <c r="AT11" i="16" s="1"/>
  <c r="I11" i="22"/>
  <c r="I12" i="22" s="1"/>
  <c r="I16" i="22"/>
  <c r="S17" i="16" s="1"/>
  <c r="AR17" i="16" s="1"/>
  <c r="P10" i="22"/>
  <c r="P13" i="22"/>
  <c r="P14" i="22"/>
  <c r="P15" i="22"/>
  <c r="P19" i="22"/>
  <c r="P20" i="22"/>
  <c r="P22" i="22"/>
  <c r="P24" i="22"/>
  <c r="P26" i="22"/>
  <c r="G28" i="23"/>
  <c r="Q24" i="17" s="1"/>
  <c r="G14" i="23"/>
  <c r="Q14" i="17" s="1"/>
  <c r="P15" i="23"/>
  <c r="P13" i="23"/>
  <c r="R16" i="23"/>
  <c r="K14" i="23"/>
  <c r="U14" i="17" s="1"/>
  <c r="U17" i="17" s="1"/>
  <c r="U18" i="17" s="1"/>
  <c r="G19" i="23"/>
  <c r="G21" i="23" s="1"/>
  <c r="I8" i="21"/>
  <c r="I57" i="21" s="1"/>
  <c r="I106" i="21" s="1"/>
  <c r="K8" i="21"/>
  <c r="K57" i="21" s="1"/>
  <c r="K106" i="21" s="1"/>
  <c r="E32" i="21"/>
  <c r="E45" i="21" s="1"/>
  <c r="E61" i="21" s="1"/>
  <c r="G32" i="21"/>
  <c r="G45" i="21" s="1"/>
  <c r="G61" i="21" s="1"/>
  <c r="I32" i="21"/>
  <c r="I45" i="21"/>
  <c r="I61" i="21" s="1"/>
  <c r="I91" i="21" s="1"/>
  <c r="I56" i="21"/>
  <c r="I105" i="21" s="1"/>
  <c r="E57" i="21"/>
  <c r="E106" i="21" s="1"/>
  <c r="G57" i="21"/>
  <c r="G106" i="21" s="1"/>
  <c r="E81" i="21"/>
  <c r="G81" i="21"/>
  <c r="I81" i="21"/>
  <c r="K81" i="21"/>
  <c r="E90" i="21"/>
  <c r="G90" i="21"/>
  <c r="I90" i="21"/>
  <c r="K90" i="21"/>
  <c r="E92" i="21"/>
  <c r="I92" i="21"/>
  <c r="A5" i="20"/>
  <c r="T7" i="20"/>
  <c r="U7" i="20"/>
  <c r="G13" i="20"/>
  <c r="G15" i="20" s="1"/>
  <c r="I13" i="20"/>
  <c r="I15" i="20" s="1"/>
  <c r="P13" i="20"/>
  <c r="G14" i="20"/>
  <c r="V14" i="20" s="1"/>
  <c r="W14" i="20" s="1"/>
  <c r="I14" i="20"/>
  <c r="M14" i="20"/>
  <c r="M15" i="20" s="1"/>
  <c r="Q14" i="20"/>
  <c r="R14" i="20"/>
  <c r="K15" i="20"/>
  <c r="O15" i="20"/>
  <c r="O17" i="20" s="1"/>
  <c r="T15" i="20"/>
  <c r="T17" i="20" s="1"/>
  <c r="U15" i="20"/>
  <c r="U17" i="20" s="1"/>
  <c r="G21" i="20"/>
  <c r="V21" i="20" s="1"/>
  <c r="I21" i="20"/>
  <c r="P21" i="20"/>
  <c r="P22" i="20" s="1"/>
  <c r="R21" i="20"/>
  <c r="O22" i="20"/>
  <c r="T22" i="20"/>
  <c r="U22" i="20"/>
  <c r="G40" i="20"/>
  <c r="I40" i="20"/>
  <c r="K40" i="20"/>
  <c r="M40" i="20"/>
  <c r="H41" i="20"/>
  <c r="J41" i="20"/>
  <c r="L41" i="20"/>
  <c r="U8" i="19"/>
  <c r="V8" i="19"/>
  <c r="W8" i="19"/>
  <c r="X8" i="19"/>
  <c r="Q9" i="19"/>
  <c r="W9" i="19"/>
  <c r="W11" i="19" s="1"/>
  <c r="Q10" i="19"/>
  <c r="Q11" i="19" s="1"/>
  <c r="W10" i="19"/>
  <c r="X10" i="19"/>
  <c r="G11" i="19"/>
  <c r="I11" i="19"/>
  <c r="K11" i="19"/>
  <c r="M11" i="19"/>
  <c r="O11" i="19"/>
  <c r="R11" i="19"/>
  <c r="U11" i="19"/>
  <c r="U18" i="19" s="1"/>
  <c r="U26" i="19" s="1"/>
  <c r="U28" i="19" s="1"/>
  <c r="V11" i="19"/>
  <c r="Q13" i="19"/>
  <c r="W13" i="19"/>
  <c r="X13" i="19" s="1"/>
  <c r="X17" i="19" s="1"/>
  <c r="Q14" i="19"/>
  <c r="W14" i="19"/>
  <c r="Q15" i="19"/>
  <c r="W15" i="19"/>
  <c r="Q16" i="19"/>
  <c r="S16" i="19"/>
  <c r="W16" i="19"/>
  <c r="X16" i="19" s="1"/>
  <c r="G17" i="19"/>
  <c r="I17" i="19"/>
  <c r="I18" i="19" s="1"/>
  <c r="I26" i="19" s="1"/>
  <c r="I28" i="19" s="1"/>
  <c r="I10" i="20" s="1"/>
  <c r="K17" i="19"/>
  <c r="K18" i="19" s="1"/>
  <c r="K26" i="19" s="1"/>
  <c r="K28" i="19" s="1"/>
  <c r="M17" i="19"/>
  <c r="O17" i="19"/>
  <c r="P17" i="19"/>
  <c r="P18" i="19" s="1"/>
  <c r="P26" i="19" s="1"/>
  <c r="P28" i="19" s="1"/>
  <c r="R17" i="19"/>
  <c r="R18" i="19" s="1"/>
  <c r="U17" i="19"/>
  <c r="V17" i="19"/>
  <c r="V18" i="19" s="1"/>
  <c r="V26" i="19" s="1"/>
  <c r="V28" i="19" s="1"/>
  <c r="Q19" i="19"/>
  <c r="W19" i="19"/>
  <c r="X19" i="19" s="1"/>
  <c r="Q20" i="19"/>
  <c r="S20" i="19" s="1"/>
  <c r="W20" i="19"/>
  <c r="X20" i="19" s="1"/>
  <c r="Q21" i="19"/>
  <c r="S21" i="19" s="1"/>
  <c r="W21" i="19"/>
  <c r="X21" i="19" s="1"/>
  <c r="Q22" i="19"/>
  <c r="S22" i="19" s="1"/>
  <c r="W22" i="19"/>
  <c r="X22" i="19" s="1"/>
  <c r="Q23" i="19"/>
  <c r="S23" i="19" s="1"/>
  <c r="W23" i="19"/>
  <c r="X23" i="19" s="1"/>
  <c r="G24" i="19"/>
  <c r="I24" i="19"/>
  <c r="K24" i="19"/>
  <c r="M24" i="19"/>
  <c r="O24" i="19"/>
  <c r="P24" i="19"/>
  <c r="R24" i="19"/>
  <c r="U24" i="19"/>
  <c r="V24" i="19"/>
  <c r="Q25" i="19"/>
  <c r="R25" i="19" s="1"/>
  <c r="W25" i="19"/>
  <c r="X25" i="19" s="1"/>
  <c r="Q27" i="19"/>
  <c r="S27" i="19" s="1"/>
  <c r="W27" i="19"/>
  <c r="X27" i="19" s="1"/>
  <c r="Q32" i="19"/>
  <c r="S32" i="19" s="1"/>
  <c r="W32" i="19"/>
  <c r="X32" i="19" s="1"/>
  <c r="I33" i="19"/>
  <c r="O33" i="19"/>
  <c r="P33" i="19"/>
  <c r="R33" i="19"/>
  <c r="U33" i="19"/>
  <c r="V33" i="19"/>
  <c r="Q36" i="19"/>
  <c r="W36" i="19"/>
  <c r="G37" i="19"/>
  <c r="I40" i="19"/>
  <c r="G45" i="19"/>
  <c r="I45" i="19"/>
  <c r="I46" i="19"/>
  <c r="K45" i="19"/>
  <c r="M45" i="19"/>
  <c r="H46" i="19"/>
  <c r="J46" i="19"/>
  <c r="L46" i="19"/>
  <c r="K8" i="17"/>
  <c r="M8" i="17"/>
  <c r="AH11" i="17"/>
  <c r="AJ11" i="17"/>
  <c r="AL11" i="17"/>
  <c r="AN11" i="17"/>
  <c r="Q12" i="17"/>
  <c r="S12" i="17"/>
  <c r="AJ12" i="17" s="1"/>
  <c r="U12" i="17"/>
  <c r="AL12" i="17" s="1"/>
  <c r="W12" i="17"/>
  <c r="AN12" i="17" s="1"/>
  <c r="AH13" i="17"/>
  <c r="AJ13" i="17"/>
  <c r="AL13" i="17"/>
  <c r="AN13" i="17"/>
  <c r="G15" i="17"/>
  <c r="G17" i="17"/>
  <c r="G18" i="17" s="1"/>
  <c r="I15" i="17"/>
  <c r="I17" i="17" s="1"/>
  <c r="I18" i="17" s="1"/>
  <c r="K15" i="17"/>
  <c r="K17" i="17" s="1"/>
  <c r="M15" i="17"/>
  <c r="O15" i="17"/>
  <c r="Q15" i="17"/>
  <c r="S15" i="17"/>
  <c r="U15" i="17"/>
  <c r="W15" i="17"/>
  <c r="AH16" i="17"/>
  <c r="AJ16" i="17"/>
  <c r="AL16" i="17"/>
  <c r="AN16" i="17"/>
  <c r="Z17" i="17"/>
  <c r="Z18" i="17" s="1"/>
  <c r="Z20" i="17" s="1"/>
  <c r="AA17" i="17"/>
  <c r="AB17" i="17"/>
  <c r="AB18" i="17" s="1"/>
  <c r="AB20" i="17" s="1"/>
  <c r="AD17" i="17"/>
  <c r="AD18" i="17" s="1"/>
  <c r="AD20" i="17" s="1"/>
  <c r="AF17" i="17"/>
  <c r="AF18" i="17" s="1"/>
  <c r="AF20" i="17" s="1"/>
  <c r="R18" i="17"/>
  <c r="R20" i="17" s="1"/>
  <c r="AH19" i="17"/>
  <c r="AJ19" i="17"/>
  <c r="AL19" i="17"/>
  <c r="AN19" i="17"/>
  <c r="T20" i="17"/>
  <c r="AH21" i="17"/>
  <c r="AJ21" i="17"/>
  <c r="AL21" i="17"/>
  <c r="AN21" i="17"/>
  <c r="AH22" i="17"/>
  <c r="AJ22" i="17"/>
  <c r="AL22" i="17"/>
  <c r="AN22" i="17"/>
  <c r="G24" i="17"/>
  <c r="AH24" i="17" s="1"/>
  <c r="S24" i="17"/>
  <c r="AJ24" i="17" s="1"/>
  <c r="U24" i="17"/>
  <c r="AL24" i="17" s="1"/>
  <c r="W24" i="17"/>
  <c r="AN24" i="17" s="1"/>
  <c r="Z25" i="17"/>
  <c r="AB25" i="17"/>
  <c r="AD25" i="17"/>
  <c r="AF25" i="17"/>
  <c r="G44" i="17"/>
  <c r="I44" i="17"/>
  <c r="K44" i="17"/>
  <c r="M44" i="17"/>
  <c r="K8" i="16"/>
  <c r="M8" i="16"/>
  <c r="AC8" i="16"/>
  <c r="AE8" i="16"/>
  <c r="Q10" i="16"/>
  <c r="AP10" i="16" s="1"/>
  <c r="S10" i="16"/>
  <c r="AR10" i="16" s="1"/>
  <c r="U10" i="16"/>
  <c r="W10" i="16"/>
  <c r="AV10" i="16" s="1"/>
  <c r="W11" i="16"/>
  <c r="AV11" i="16" s="1"/>
  <c r="G12" i="16"/>
  <c r="G19" i="16" s="1"/>
  <c r="G29" i="16" s="1"/>
  <c r="G31" i="16" s="1"/>
  <c r="I12" i="16"/>
  <c r="K12" i="16"/>
  <c r="M12" i="16"/>
  <c r="Y12" i="16"/>
  <c r="AA12" i="16"/>
  <c r="AC12" i="16"/>
  <c r="AE12" i="16"/>
  <c r="AH12" i="16"/>
  <c r="AJ12" i="16"/>
  <c r="AL12" i="16"/>
  <c r="AN12" i="16"/>
  <c r="Q14" i="16"/>
  <c r="S14" i="16"/>
  <c r="U14" i="16"/>
  <c r="AT14" i="16" s="1"/>
  <c r="W14" i="16"/>
  <c r="AV14" i="16" s="1"/>
  <c r="AP15" i="16"/>
  <c r="AR15" i="16"/>
  <c r="AT15" i="16"/>
  <c r="AV15" i="16"/>
  <c r="AP16" i="16"/>
  <c r="AR16" i="16"/>
  <c r="AT16" i="16"/>
  <c r="AV16" i="16"/>
  <c r="Q17" i="16"/>
  <c r="AP17" i="16" s="1"/>
  <c r="G18" i="16"/>
  <c r="I18" i="16"/>
  <c r="K18" i="16"/>
  <c r="M18" i="16"/>
  <c r="O18" i="16"/>
  <c r="R18" i="16"/>
  <c r="R19" i="16" s="1"/>
  <c r="T18" i="16"/>
  <c r="T19" i="16" s="1"/>
  <c r="V18" i="16"/>
  <c r="V19" i="16" s="1"/>
  <c r="X18" i="16"/>
  <c r="X19" i="16" s="1"/>
  <c r="Y18" i="16"/>
  <c r="AA18" i="16"/>
  <c r="AC18" i="16"/>
  <c r="AC19" i="16" s="1"/>
  <c r="AE18" i="16"/>
  <c r="AE19" i="16" s="1"/>
  <c r="AG18" i="16"/>
  <c r="AG19" i="16"/>
  <c r="AH18" i="16"/>
  <c r="AH19" i="16" s="1"/>
  <c r="AH29" i="16" s="1"/>
  <c r="AH31" i="16" s="1"/>
  <c r="AH33" i="16" s="1"/>
  <c r="AH35" i="16" s="1"/>
  <c r="AI18" i="16"/>
  <c r="AI19" i="16" s="1"/>
  <c r="AJ18" i="16"/>
  <c r="AK18" i="16"/>
  <c r="AK19" i="16" s="1"/>
  <c r="AK29" i="16" s="1"/>
  <c r="AL18" i="16"/>
  <c r="AM18" i="16"/>
  <c r="AM19" i="16"/>
  <c r="AN18" i="16"/>
  <c r="AN19" i="16" s="1"/>
  <c r="AN29" i="16" s="1"/>
  <c r="AN31" i="16" s="1"/>
  <c r="AN33" i="16" s="1"/>
  <c r="AN35" i="16" s="1"/>
  <c r="AO18" i="16"/>
  <c r="AO19" i="16"/>
  <c r="AO29" i="16" s="1"/>
  <c r="AS18" i="16"/>
  <c r="AS19" i="16" s="1"/>
  <c r="AU18" i="16"/>
  <c r="AU19" i="16" s="1"/>
  <c r="AW19" i="16"/>
  <c r="Q20" i="16"/>
  <c r="AP20" i="16" s="1"/>
  <c r="S20" i="16"/>
  <c r="S27" i="16" s="1"/>
  <c r="U20" i="16"/>
  <c r="U27" i="16" s="1"/>
  <c r="W20" i="16"/>
  <c r="W27" i="16" s="1"/>
  <c r="S21" i="16"/>
  <c r="AR21" i="16" s="1"/>
  <c r="U21" i="16"/>
  <c r="AT21" i="16" s="1"/>
  <c r="W21" i="16"/>
  <c r="AV21" i="16"/>
  <c r="AP22" i="16"/>
  <c r="AR22" i="16"/>
  <c r="AT22" i="16"/>
  <c r="AV22" i="16"/>
  <c r="Q23" i="16"/>
  <c r="AP23" i="16" s="1"/>
  <c r="S23" i="16"/>
  <c r="AR23" i="16" s="1"/>
  <c r="U23" i="16"/>
  <c r="AT23" i="16" s="1"/>
  <c r="W23" i="16"/>
  <c r="AV23" i="16" s="1"/>
  <c r="Q24" i="16"/>
  <c r="AP24" i="16" s="1"/>
  <c r="S24" i="16"/>
  <c r="AR24" i="16"/>
  <c r="U24" i="16"/>
  <c r="AT24" i="16"/>
  <c r="W24" i="16"/>
  <c r="AV24" i="16" s="1"/>
  <c r="Q25" i="16"/>
  <c r="AP25" i="16" s="1"/>
  <c r="S25" i="16"/>
  <c r="AR25" i="16" s="1"/>
  <c r="U25" i="16"/>
  <c r="AT25" i="16" s="1"/>
  <c r="W25" i="16"/>
  <c r="AV25" i="16" s="1"/>
  <c r="Q26" i="16"/>
  <c r="AP26" i="16" s="1"/>
  <c r="S26" i="16"/>
  <c r="AR26" i="16"/>
  <c r="U26" i="16"/>
  <c r="AT26" i="16" s="1"/>
  <c r="W26" i="16"/>
  <c r="AV26" i="16" s="1"/>
  <c r="G27" i="16"/>
  <c r="I27" i="16"/>
  <c r="K27" i="16"/>
  <c r="M27" i="16"/>
  <c r="Y27" i="16"/>
  <c r="AA27" i="16"/>
  <c r="AC27" i="16"/>
  <c r="AE27" i="16"/>
  <c r="AH27" i="16"/>
  <c r="AI27" i="16"/>
  <c r="AJ27" i="16"/>
  <c r="AL27" i="16"/>
  <c r="AM27" i="16"/>
  <c r="AN27" i="16"/>
  <c r="AV27" i="16" s="1"/>
  <c r="Q28" i="16"/>
  <c r="AP28" i="16" s="1"/>
  <c r="S28" i="16"/>
  <c r="AR28" i="16" s="1"/>
  <c r="AT28" i="16"/>
  <c r="AV28" i="16"/>
  <c r="Q30" i="16"/>
  <c r="AP30" i="16" s="1"/>
  <c r="S30" i="16"/>
  <c r="AR30" i="16" s="1"/>
  <c r="U30" i="16"/>
  <c r="AT30" i="16" s="1"/>
  <c r="W30" i="16"/>
  <c r="AV30" i="16" s="1"/>
  <c r="AP32" i="16"/>
  <c r="AR32" i="16"/>
  <c r="AT32" i="16"/>
  <c r="AV32" i="16"/>
  <c r="S34" i="16"/>
  <c r="AR34" i="16" s="1"/>
  <c r="AT34" i="16"/>
  <c r="AV34" i="16"/>
  <c r="I35" i="16"/>
  <c r="AA35" i="16"/>
  <c r="I37" i="16"/>
  <c r="G45" i="16"/>
  <c r="I45" i="16"/>
  <c r="K45" i="16"/>
  <c r="M45" i="16"/>
  <c r="Y47" i="16"/>
  <c r="AA47" i="16"/>
  <c r="AC47" i="16"/>
  <c r="AE47" i="16"/>
  <c r="A3" i="23"/>
  <c r="A5" i="23"/>
  <c r="K8" i="23"/>
  <c r="M8" i="23"/>
  <c r="I14" i="23"/>
  <c r="S14" i="17" s="1"/>
  <c r="M14" i="23"/>
  <c r="W14" i="17" s="1"/>
  <c r="AN14" i="17" s="1"/>
  <c r="K19" i="23"/>
  <c r="K21" i="23" s="1"/>
  <c r="M19" i="23"/>
  <c r="M21" i="23" s="1"/>
  <c r="I21" i="23"/>
  <c r="A3" i="22"/>
  <c r="K8" i="22"/>
  <c r="M8" i="22"/>
  <c r="G12" i="22"/>
  <c r="G18" i="22" s="1"/>
  <c r="G21" i="22" s="1"/>
  <c r="K17" i="22"/>
  <c r="I17" i="22"/>
  <c r="Q21" i="16"/>
  <c r="AP21" i="16" s="1"/>
  <c r="Q34" i="16"/>
  <c r="AP34" i="16" s="1"/>
  <c r="AH12" i="17"/>
  <c r="AP14" i="16"/>
  <c r="AJ15" i="17"/>
  <c r="AR14" i="16"/>
  <c r="W24" i="19"/>
  <c r="S9" i="19"/>
  <c r="W17" i="19"/>
  <c r="S13" i="19"/>
  <c r="S17" i="19" s="1"/>
  <c r="W12" i="16"/>
  <c r="S19" i="19"/>
  <c r="K19" i="16"/>
  <c r="K29" i="16" s="1"/>
  <c r="K31" i="16" s="1"/>
  <c r="M17" i="17"/>
  <c r="M18" i="17" s="1"/>
  <c r="G16" i="23"/>
  <c r="G22" i="23" s="1"/>
  <c r="I19" i="16"/>
  <c r="I29" i="16"/>
  <c r="I31" i="16" s="1"/>
  <c r="I10" i="17" s="1"/>
  <c r="G17" i="22"/>
  <c r="P17" i="22"/>
  <c r="K16" i="23" l="1"/>
  <c r="P16" i="23" s="1"/>
  <c r="AJ19" i="16"/>
  <c r="AJ29" i="16" s="1"/>
  <c r="AJ31" i="16" s="1"/>
  <c r="AJ33" i="16" s="1"/>
  <c r="AJ35" i="16" s="1"/>
  <c r="P14" i="23"/>
  <c r="AR27" i="16"/>
  <c r="M18" i="19"/>
  <c r="M26" i="19" s="1"/>
  <c r="M28" i="19" s="1"/>
  <c r="M31" i="19" s="1"/>
  <c r="M46" i="19" s="1"/>
  <c r="AE29" i="16"/>
  <c r="AE31" i="16" s="1"/>
  <c r="AE33" i="16" s="1"/>
  <c r="AE35" i="16" s="1"/>
  <c r="AA19" i="16"/>
  <c r="AA29" i="16" s="1"/>
  <c r="AA31" i="16" s="1"/>
  <c r="G18" i="19"/>
  <c r="G26" i="19" s="1"/>
  <c r="G28" i="19" s="1"/>
  <c r="G10" i="20" s="1"/>
  <c r="G41" i="20" s="1"/>
  <c r="Q17" i="19"/>
  <c r="Q18" i="19" s="1"/>
  <c r="E91" i="21"/>
  <c r="E93" i="21" s="1"/>
  <c r="M92" i="21" s="1"/>
  <c r="Q17" i="17"/>
  <c r="AV12" i="16"/>
  <c r="I17" i="20"/>
  <c r="I20" i="20" s="1"/>
  <c r="G31" i="19"/>
  <c r="AJ14" i="17"/>
  <c r="S17" i="17"/>
  <c r="S18" i="17" s="1"/>
  <c r="AJ18" i="17" s="1"/>
  <c r="I20" i="17"/>
  <c r="AL19" i="16"/>
  <c r="AL29" i="16" s="1"/>
  <c r="AL31" i="16" s="1"/>
  <c r="AL33" i="16" s="1"/>
  <c r="AL35" i="16" s="1"/>
  <c r="Q11" i="16"/>
  <c r="I16" i="23"/>
  <c r="I22" i="23" s="1"/>
  <c r="U18" i="16"/>
  <c r="AC29" i="16"/>
  <c r="AC31" i="16" s="1"/>
  <c r="AC33" i="16" s="1"/>
  <c r="AC35" i="16" s="1"/>
  <c r="S18" i="16"/>
  <c r="W17" i="17"/>
  <c r="W18" i="17" s="1"/>
  <c r="AN18" i="17" s="1"/>
  <c r="S11" i="16"/>
  <c r="AR20" i="16"/>
  <c r="M19" i="16"/>
  <c r="M29" i="16" s="1"/>
  <c r="K10" i="21" s="1"/>
  <c r="K32" i="21" s="1"/>
  <c r="K45" i="21" s="1"/>
  <c r="K61" i="21" s="1"/>
  <c r="K91" i="21" s="1"/>
  <c r="K93" i="21" s="1"/>
  <c r="M96" i="21" s="1"/>
  <c r="Q27" i="16"/>
  <c r="AP27" i="16" s="1"/>
  <c r="AP18" i="16"/>
  <c r="AT27" i="16"/>
  <c r="S24" i="19"/>
  <c r="Q24" i="19"/>
  <c r="Q18" i="16"/>
  <c r="M16" i="23"/>
  <c r="M22" i="23" s="1"/>
  <c r="AT20" i="16"/>
  <c r="M40" i="19"/>
  <c r="S10" i="19"/>
  <c r="S11" i="19" s="1"/>
  <c r="S18" i="19" s="1"/>
  <c r="K22" i="23"/>
  <c r="K24" i="23" s="1"/>
  <c r="K27" i="23" s="1"/>
  <c r="AI29" i="16"/>
  <c r="Y19" i="16"/>
  <c r="Y29" i="16" s="1"/>
  <c r="Y31" i="16" s="1"/>
  <c r="Y33" i="16" s="1"/>
  <c r="Y35" i="16" s="1"/>
  <c r="AH15" i="17"/>
  <c r="K12" i="22"/>
  <c r="K18" i="22" s="1"/>
  <c r="K21" i="22" s="1"/>
  <c r="K23" i="22" s="1"/>
  <c r="K10" i="23" s="1"/>
  <c r="U10" i="17" s="1"/>
  <c r="R26" i="19"/>
  <c r="R28" i="19" s="1"/>
  <c r="W18" i="19"/>
  <c r="W26" i="19" s="1"/>
  <c r="W28" i="19" s="1"/>
  <c r="I93" i="21"/>
  <c r="M94" i="21" s="1"/>
  <c r="AL14" i="17"/>
  <c r="P18" i="22"/>
  <c r="P12" i="22"/>
  <c r="K40" i="19"/>
  <c r="K31" i="19"/>
  <c r="K10" i="20"/>
  <c r="K10" i="17"/>
  <c r="K33" i="16"/>
  <c r="AH17" i="17"/>
  <c r="Q18" i="17"/>
  <c r="AH18" i="17" s="1"/>
  <c r="M33" i="19"/>
  <c r="G23" i="22"/>
  <c r="G10" i="17"/>
  <c r="G20" i="17" s="1"/>
  <c r="G33" i="16"/>
  <c r="U12" i="16"/>
  <c r="AT12" i="16" s="1"/>
  <c r="AT19" i="16" s="1"/>
  <c r="AT29" i="16" s="1"/>
  <c r="AT10" i="16"/>
  <c r="K18" i="17"/>
  <c r="AL18" i="17" s="1"/>
  <c r="AL17" i="17"/>
  <c r="G91" i="21"/>
  <c r="G93" i="21" s="1"/>
  <c r="M93" i="21" s="1"/>
  <c r="W17" i="16"/>
  <c r="M17" i="22"/>
  <c r="M18" i="22" s="1"/>
  <c r="M21" i="22" s="1"/>
  <c r="M23" i="22" s="1"/>
  <c r="M10" i="20"/>
  <c r="M41" i="20" s="1"/>
  <c r="V13" i="20"/>
  <c r="AH14" i="17"/>
  <c r="AV20" i="16"/>
  <c r="P15" i="20"/>
  <c r="P17" i="20" s="1"/>
  <c r="Q13" i="20"/>
  <c r="I18" i="22"/>
  <c r="I21" i="22" s="1"/>
  <c r="I23" i="22" s="1"/>
  <c r="X9" i="19"/>
  <c r="X11" i="19" s="1"/>
  <c r="X18" i="19" s="1"/>
  <c r="AR18" i="16"/>
  <c r="AM29" i="16"/>
  <c r="AT18" i="16"/>
  <c r="O18" i="19"/>
  <c r="O26" i="19" s="1"/>
  <c r="O28" i="19" s="1"/>
  <c r="P21" i="23"/>
  <c r="P22" i="23" s="1"/>
  <c r="AN15" i="17"/>
  <c r="AL15" i="17"/>
  <c r="W21" i="20"/>
  <c r="X24" i="19"/>
  <c r="I23" i="17"/>
  <c r="I41" i="20"/>
  <c r="I22" i="20"/>
  <c r="I35" i="20" s="1"/>
  <c r="U20" i="17" l="1"/>
  <c r="AL10" i="17"/>
  <c r="S26" i="19"/>
  <c r="S28" i="19" s="1"/>
  <c r="M17" i="20"/>
  <c r="M20" i="20" s="1"/>
  <c r="M22" i="20" s="1"/>
  <c r="M35" i="20" s="1"/>
  <c r="K25" i="22"/>
  <c r="K39" i="22" s="1"/>
  <c r="AR11" i="16"/>
  <c r="S12" i="16"/>
  <c r="V10" i="20"/>
  <c r="W10" i="20" s="1"/>
  <c r="G17" i="20"/>
  <c r="G20" i="20" s="1"/>
  <c r="U19" i="16"/>
  <c r="U29" i="16" s="1"/>
  <c r="U31" i="16" s="1"/>
  <c r="AP11" i="16"/>
  <c r="Q12" i="16"/>
  <c r="AN17" i="17"/>
  <c r="W31" i="19"/>
  <c r="W33" i="19" s="1"/>
  <c r="G46" i="19"/>
  <c r="G33" i="19"/>
  <c r="G40" i="19"/>
  <c r="Q26" i="19"/>
  <c r="Q28" i="19" s="1"/>
  <c r="AJ17" i="17"/>
  <c r="M31" i="16"/>
  <c r="M33" i="16" s="1"/>
  <c r="P23" i="22"/>
  <c r="G25" i="22"/>
  <c r="G10" i="23"/>
  <c r="K33" i="19"/>
  <c r="Q31" i="19"/>
  <c r="K46" i="19"/>
  <c r="M10" i="23"/>
  <c r="M25" i="22"/>
  <c r="G23" i="17"/>
  <c r="K37" i="16"/>
  <c r="K35" i="16"/>
  <c r="G35" i="16"/>
  <c r="G37" i="16"/>
  <c r="K20" i="17"/>
  <c r="K23" i="17" s="1"/>
  <c r="K27" i="22"/>
  <c r="K29" i="23"/>
  <c r="K40" i="23" s="1"/>
  <c r="U23" i="17"/>
  <c r="U25" i="17" s="1"/>
  <c r="I10" i="23"/>
  <c r="I25" i="22"/>
  <c r="X26" i="19"/>
  <c r="X28" i="19" s="1"/>
  <c r="R13" i="20"/>
  <c r="R15" i="20" s="1"/>
  <c r="Q15" i="20"/>
  <c r="V15" i="20"/>
  <c r="W13" i="20"/>
  <c r="W15" i="20" s="1"/>
  <c r="W18" i="16"/>
  <c r="W19" i="16" s="1"/>
  <c r="W29" i="16" s="1"/>
  <c r="W31" i="16" s="1"/>
  <c r="W33" i="16" s="1"/>
  <c r="W35" i="16" s="1"/>
  <c r="AV17" i="16"/>
  <c r="AV18" i="16" s="1"/>
  <c r="AV19" i="16" s="1"/>
  <c r="AV29" i="16" s="1"/>
  <c r="P21" i="22"/>
  <c r="K17" i="20"/>
  <c r="K20" i="20" s="1"/>
  <c r="Q10" i="20"/>
  <c r="K41" i="20"/>
  <c r="U33" i="16"/>
  <c r="AT31" i="16"/>
  <c r="I25" i="17"/>
  <c r="K29" i="22" l="1"/>
  <c r="U37" i="16" s="1"/>
  <c r="AV33" i="16"/>
  <c r="AV31" i="16"/>
  <c r="G22" i="20"/>
  <c r="G35" i="20" s="1"/>
  <c r="V20" i="20"/>
  <c r="V22" i="20" s="1"/>
  <c r="V17" i="20"/>
  <c r="X31" i="19"/>
  <c r="X33" i="19" s="1"/>
  <c r="M10" i="17"/>
  <c r="M20" i="17" s="1"/>
  <c r="AR12" i="16"/>
  <c r="AR19" i="16" s="1"/>
  <c r="AR29" i="16" s="1"/>
  <c r="S19" i="16"/>
  <c r="S29" i="16" s="1"/>
  <c r="S31" i="16" s="1"/>
  <c r="AP12" i="16"/>
  <c r="AP19" i="16" s="1"/>
  <c r="AP29" i="16" s="1"/>
  <c r="Q19" i="16"/>
  <c r="Q29" i="16" s="1"/>
  <c r="Q31" i="16" s="1"/>
  <c r="Q17" i="20"/>
  <c r="R10" i="20"/>
  <c r="R17" i="20" s="1"/>
  <c r="W10" i="17"/>
  <c r="W20" i="17" s="1"/>
  <c r="M24" i="23"/>
  <c r="M39" i="22"/>
  <c r="M29" i="22"/>
  <c r="W37" i="16" s="1"/>
  <c r="M27" i="22"/>
  <c r="Q10" i="17"/>
  <c r="G24" i="23"/>
  <c r="G27" i="23" s="1"/>
  <c r="Q20" i="20"/>
  <c r="K22" i="20"/>
  <c r="K35" i="20" s="1"/>
  <c r="AL23" i="17"/>
  <c r="K25" i="17"/>
  <c r="S31" i="19"/>
  <c r="S33" i="19" s="1"/>
  <c r="Q33" i="19"/>
  <c r="G27" i="22"/>
  <c r="P27" i="22" s="1"/>
  <c r="P25" i="22"/>
  <c r="G39" i="22"/>
  <c r="G29" i="22"/>
  <c r="Q37" i="16" s="1"/>
  <c r="AP37" i="16" s="1"/>
  <c r="S10" i="17"/>
  <c r="I24" i="23"/>
  <c r="I27" i="23" s="1"/>
  <c r="W17" i="20"/>
  <c r="I27" i="22"/>
  <c r="I39" i="22"/>
  <c r="I29" i="22"/>
  <c r="S37" i="16" s="1"/>
  <c r="AR37" i="16" s="1"/>
  <c r="X36" i="19"/>
  <c r="AT37" i="16"/>
  <c r="G25" i="17"/>
  <c r="G39" i="17" s="1"/>
  <c r="M37" i="16"/>
  <c r="M35" i="16"/>
  <c r="AV35" i="16" s="1"/>
  <c r="AL20" i="17"/>
  <c r="A5" i="21"/>
  <c r="A54" i="21" s="1"/>
  <c r="A103" i="21" s="1"/>
  <c r="I39" i="17"/>
  <c r="U35" i="16"/>
  <c r="AT35" i="16" s="1"/>
  <c r="AT33" i="16"/>
  <c r="AN10" i="17" l="1"/>
  <c r="AV37" i="16"/>
  <c r="Q33" i="16"/>
  <c r="AP31" i="16"/>
  <c r="W20" i="20"/>
  <c r="W22" i="20" s="1"/>
  <c r="AR31" i="16"/>
  <c r="S33" i="16"/>
  <c r="AH10" i="17"/>
  <c r="Q20" i="17"/>
  <c r="AH20" i="17" s="1"/>
  <c r="M27" i="23"/>
  <c r="AN20" i="17"/>
  <c r="M23" i="17"/>
  <c r="Q22" i="20"/>
  <c r="R20" i="20"/>
  <c r="R22" i="20" s="1"/>
  <c r="S20" i="17"/>
  <c r="AJ20" i="17" s="1"/>
  <c r="AJ10" i="17"/>
  <c r="S23" i="17"/>
  <c r="I29" i="23"/>
  <c r="I40" i="23" s="1"/>
  <c r="K39" i="17"/>
  <c r="AL25" i="17"/>
  <c r="Q23" i="17"/>
  <c r="G29" i="23"/>
  <c r="G40" i="23" s="1"/>
  <c r="AR33" i="16" l="1"/>
  <c r="S35" i="16"/>
  <c r="AR35" i="16" s="1"/>
  <c r="Q35" i="16"/>
  <c r="AP35" i="16" s="1"/>
  <c r="AP33" i="16"/>
  <c r="S25" i="17"/>
  <c r="AJ25" i="17" s="1"/>
  <c r="AJ23" i="17"/>
  <c r="M25" i="17"/>
  <c r="M39" i="17" s="1"/>
  <c r="AN23" i="17"/>
  <c r="W23" i="17"/>
  <c r="W25" i="17" s="1"/>
  <c r="M29" i="23"/>
  <c r="M40" i="23" s="1"/>
  <c r="Q25" i="17"/>
  <c r="AH25" i="17" s="1"/>
  <c r="AH23" i="17"/>
  <c r="AN25" i="1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  <author>WINDOWS 7</author>
  </authors>
  <commentList>
    <comment ref="O14" authorId="0" shapeId="0" xr:uid="{00000000-0006-0000-0B00-000001000000}">
      <text>
        <r>
          <rPr>
            <sz val="14"/>
            <color indexed="8"/>
            <rFont val="AngsanaUPC"/>
            <family val="2"/>
          </rPr>
          <t xml:space="preserve">toshiba:
</t>
        </r>
        <r>
          <rPr>
            <sz val="14"/>
            <color indexed="8"/>
            <rFont val="AngsanaUPC"/>
            <family val="2"/>
          </rPr>
          <t>เอามาจากกระทบ</t>
        </r>
        <r>
          <rPr>
            <sz val="14"/>
            <color indexed="8"/>
            <rFont val="AngsanaUPC"/>
            <family val="2"/>
          </rPr>
          <t xml:space="preserve"> Cash flow </t>
        </r>
        <r>
          <rPr>
            <sz val="14"/>
            <color indexed="8"/>
            <rFont val="AngsanaUPC"/>
            <family val="2"/>
          </rPr>
          <t>เงินลงทุนในหลักทรัพย์เผื่อขาย</t>
        </r>
        <r>
          <rPr>
            <sz val="14"/>
            <color indexed="8"/>
            <rFont val="AngsanaUPC"/>
            <family val="2"/>
          </rPr>
          <t xml:space="preserve"> </t>
        </r>
        <r>
          <rPr>
            <sz val="14"/>
            <color indexed="8"/>
            <rFont val="AngsanaUPC"/>
            <family val="2"/>
          </rPr>
          <t>กำไรขาดทุนจากการเปลี่ยนแปลง</t>
        </r>
      </text>
    </comment>
    <comment ref="AH15" authorId="1" shapeId="0" xr:uid="{00000000-0006-0000-0B00-000002000000}">
      <text>
        <r>
          <rPr>
            <sz val="14"/>
            <color indexed="8"/>
            <rFont val="AngsanaUPC"/>
            <family val="2"/>
          </rPr>
          <t>บวกเครื่องคิดเลขได้</t>
        </r>
      </text>
    </comment>
    <comment ref="AL15" authorId="1" shapeId="0" xr:uid="{00000000-0006-0000-0B00-000003000000}">
      <text>
        <r>
          <rPr>
            <sz val="14"/>
            <color indexed="8"/>
            <rFont val="AngsanaUPC"/>
            <family val="2"/>
          </rPr>
          <t>บวกเครื่องคิดเลขได้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NP.P</author>
  </authors>
  <commentList>
    <comment ref="E14" authorId="0" shapeId="0" xr:uid="{00000000-0006-0000-1500-000001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I14" authorId="0" shapeId="0" xr:uid="{00000000-0006-0000-1500-000002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E36" authorId="0" shapeId="0" xr:uid="{00000000-0006-0000-1500-000003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I36" authorId="0" shapeId="0" xr:uid="{00000000-0006-0000-1500-000004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</commentList>
</comments>
</file>

<file path=xl/sharedStrings.xml><?xml version="1.0" encoding="utf-8"?>
<sst xmlns="http://schemas.openxmlformats.org/spreadsheetml/2006/main" count="872" uniqueCount="448">
  <si>
    <t>งบการเงินรวม</t>
  </si>
  <si>
    <t>สินทรัพย์หมุนเวียนอื่น</t>
  </si>
  <si>
    <t xml:space="preserve"> </t>
  </si>
  <si>
    <t>หนี้สินหมุนเวียนอื่น</t>
  </si>
  <si>
    <t>งบกำไรขาดทุน</t>
  </si>
  <si>
    <t>รายได้จากการขาย</t>
  </si>
  <si>
    <t>รายได้อื่น</t>
  </si>
  <si>
    <t>ดอกเบี้ยจ่าย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</si>
  <si>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</si>
  <si>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</si>
  <si>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</si>
  <si>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</si>
  <si>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บริษัท เอส แอนด์ เจ อินเตอร์เนชั่นแนล เอนเตอร์ไพรส์ จำกัด (มหาชน) และบริษัทย่อย</t>
  </si>
  <si>
    <t>กำไรจากการดำเนินงานก่อนการเปลี่ยนแปลงใน</t>
  </si>
  <si>
    <t>สินทรัพย์ไม่หมุนเวียนอื่น</t>
  </si>
  <si>
    <t>หนี้สินไม่หมุนเวียนอื่น</t>
  </si>
  <si>
    <t>เจ้าหนี้การค้า</t>
  </si>
  <si>
    <t xml:space="preserve">เงินสดและรายการเทียบเท่าเงินสด ณ วันที่ 1 มกราคม </t>
  </si>
  <si>
    <t>เงินสดรับจากการจำหน่ายอุปกรณ์</t>
  </si>
  <si>
    <t>รายการที่ไม่ใช่เงินสดประกอบด้วย</t>
  </si>
  <si>
    <t>ต้นทุนขาย</t>
  </si>
  <si>
    <t>ลูกหนี้การค้า</t>
  </si>
  <si>
    <t>สินค้าคงเหลือ</t>
  </si>
  <si>
    <t>ส่วนประกอบของสินทรัพย์และหนี้สินดำเนินงาน</t>
  </si>
  <si>
    <t>ซื้อที่ดิน อาคารและอุปกรณ์</t>
  </si>
  <si>
    <t>เจ้าหนี้อื่น</t>
  </si>
  <si>
    <t>เงินปันผลรับ</t>
  </si>
  <si>
    <t>งบการเงินเฉพาะกิจการ</t>
  </si>
  <si>
    <t>หน่วย : พันบาท</t>
  </si>
  <si>
    <t>ยังไม่ได้ตรวจสอบ</t>
  </si>
  <si>
    <t>สอบทานแล้ว</t>
  </si>
  <si>
    <t>หน่วย : พันบาท ยกเว้นกำไรต่อหุ้นแสดงเป็นบาท</t>
  </si>
  <si>
    <t>หมายเหตุประกอบงบการเงินระหว่างกาลเป็นส่วนหนึ่งของงบการเงินนี้</t>
  </si>
  <si>
    <t>กำไรก่อนภาษีเงินได้</t>
  </si>
  <si>
    <t>จ่ายดอกเบี้ย</t>
  </si>
  <si>
    <t>จ่ายภาษีเงินได้</t>
  </si>
  <si>
    <t>check</t>
  </si>
  <si>
    <t>เงินสดสุทธิได้มาจากกิจกรรมจัดหาเงิน</t>
  </si>
  <si>
    <t>ค่าใช้จ่ายในการบริหาร</t>
  </si>
  <si>
    <t>ค่าใช้จ่ายในการขาย</t>
  </si>
  <si>
    <t>กำไรขั้นต้น</t>
  </si>
  <si>
    <t>อื่น ๆ</t>
  </si>
  <si>
    <t>กำไรก่อนค่าใช้จ่าย</t>
  </si>
  <si>
    <t>ต้นทุนทางการเงิน</t>
  </si>
  <si>
    <t>การแบ่งปันกำไร</t>
  </si>
  <si>
    <t>หมายเหตุ</t>
  </si>
  <si>
    <t>ผลต่างจากการแปลงค่างบการเงิน</t>
  </si>
  <si>
    <t>ส่วนแบ่งกำไรจากเงินลงทุนในบริษัทร่วม</t>
  </si>
  <si>
    <t>ค่าเสื่อมราคาและค่าตัดจำหน่าย</t>
  </si>
  <si>
    <t>ค่าเช่ารับล่วงหน้าตัดจำหน่าย</t>
  </si>
  <si>
    <t>จำนวนหุ้นสามัญที่ใช้คำนวณกำไรต่อหุ้นขั้นพื้นฐาน (หุ้น)</t>
  </si>
  <si>
    <t>DIFF</t>
  </si>
  <si>
    <t>รวมกำไร 9 M</t>
  </si>
  <si>
    <t>เงินสดสุทธิใช้ไปในกิจกรรมลงทุน</t>
  </si>
  <si>
    <t>ซื้อสินทรัพย์ไม่มีตัวตน</t>
  </si>
  <si>
    <t>ขาดทุนจากการลดมูลค่าของเงินลงทุน</t>
  </si>
  <si>
    <t>ค่าตอบแทนกรรมการ</t>
  </si>
  <si>
    <t>โอนเงินมัดจำที่ดินเป็นที่ดิน อาคาร และอุปกรณ์</t>
  </si>
  <si>
    <t>ขาดทุนจากการทำลายสินค้า</t>
  </si>
  <si>
    <t>กำไร Q1-3M</t>
  </si>
  <si>
    <t>กำไร Q2-3M</t>
  </si>
  <si>
    <t>กำไร Q3-3M</t>
  </si>
  <si>
    <t>Check DIFF</t>
  </si>
  <si>
    <t>กระทบงบเดี่ยว 3 เดือน</t>
  </si>
  <si>
    <t>กระทบงบรวม 3 เดือน</t>
  </si>
  <si>
    <t>กำไรจากการจำหน่ายและเลิกใช้อุปกรณ์</t>
  </si>
  <si>
    <t>สำรองผลประโยชน์ระยะยาวของพนักงาน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</si>
  <si>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</si>
  <si>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</si>
  <si>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ค่าใช้จ่ายภาษีเงินได้</t>
  </si>
  <si>
    <t>กำไรสำหรับงวด</t>
  </si>
  <si>
    <t xml:space="preserve">ค่าใช้จ่ายภาษีเงินได้ </t>
  </si>
  <si>
    <t>งบกำไรขาดทุนเบ็ดเสร็จ</t>
  </si>
  <si>
    <t>กำไร(ขาดทุน)เบ็ดเสร็จอื่น :</t>
  </si>
  <si>
    <t>ผลต่างของอัตราแลกเปลี่ยน</t>
  </si>
  <si>
    <t>จากการแปลงค่างบการเงิน</t>
  </si>
  <si>
    <t>กำไรเบ็ดเสร็จรวมสำหรับงวด</t>
  </si>
  <si>
    <t>การแบ่งปันกำไรเบ็ดเสร็จรวม</t>
  </si>
  <si>
    <t>กำไรจากการกลับรายการ</t>
  </si>
  <si>
    <t>ค่าเผื่อการลดมูลค่าเงินลงทุน</t>
  </si>
  <si>
    <t>ซื้ออสังหาริมทรัพย์เพื่อการลงทุน</t>
  </si>
  <si>
    <t>การเปลี่ยนแปลงในส่วนประกอบของหนี้สินดำเนินงานเพิ่มขึ้น(ลดลง)</t>
  </si>
  <si>
    <t xml:space="preserve">กำไรต่อหุ้น (บาท) </t>
  </si>
  <si>
    <t>กำไรต่อหุ้นขั้นพื้นฐาน</t>
  </si>
  <si>
    <t>เงินลงทุนในบริษัทร่วมลดลงเนื่องจากการเปลี่ยนแปลง</t>
  </si>
  <si>
    <t>สินทรัพย์ถาวรเพิ่มขึ้นจากเจ้าหนี้ทรัพย์สิน</t>
  </si>
  <si>
    <t>ปรับกระทบกำไรก่อนภาษีเงินได้เป็นเงินสดรับ(จ่าย) จากการดำเนินงาน</t>
  </si>
  <si>
    <t>เงินเบิกเกินบัญชีและเงินกู้ยืมระยะสั้นจากสถาบันการเงินเพิ่มขึ้น</t>
  </si>
  <si>
    <t>รวมกำไร(ขาดทุน)เบ็ดเสร็จอื่นสำหรับงวด</t>
  </si>
  <si>
    <t>เงินลงทุนชั่วคราว-เงินลงทุนในบริษัทที่เกี่ยวข้องกัน</t>
  </si>
  <si>
    <t>ลูกหนี้อื่น</t>
  </si>
  <si>
    <t>เงินจ่ายล่วงหน้าค่าหุ้นแก่บริษัทร่วม</t>
  </si>
  <si>
    <t>ค่าใช้จ่ายผลประโยชน์ระยะยาวของพนักงาน</t>
  </si>
  <si>
    <t>การเปลี่ยนแปลงในส่วนประกอบของสินทรัพย์ดำเนินงาน(เพิ่มขึ้น)ลดลง</t>
  </si>
  <si>
    <t>เงินสดรับ(จ่าย)จากการดำเนินงาน</t>
  </si>
  <si>
    <t>หลักทรัพย์เผื่อขาย</t>
  </si>
  <si>
    <t>ข้อมูลเพิ่มเติมประกอบงบกระแสเงินสด</t>
  </si>
  <si>
    <t>นโยบายการบัญชีของบริษัทร่วม-ผลประโยชน์ระยะยาวของพนักงาน</t>
  </si>
  <si>
    <t>เงินปันผลจ่าย</t>
  </si>
  <si>
    <t>กำไรจากการกลับรายการค่าเผื่อจากการด้อยค่าของที่ดิน</t>
  </si>
  <si>
    <t>กำไรจากการกลับรายการค่าเผื่อจากการลดมูลค่าเงินลงทุน</t>
  </si>
  <si>
    <t>เงินปันผลรับจากเงินลงทุนในบริษัทร่วม</t>
  </si>
  <si>
    <t>เงินปันผลรับจากเงินลงทุนในบริษัทย่อย</t>
  </si>
  <si>
    <t>เงินปันผลรับจากเงินลงทุนอื่น</t>
  </si>
  <si>
    <t>เงินสดรับจากการเพิ่มทุน</t>
  </si>
  <si>
    <t>เงินปันผลที่บริษัทย่อยจ่ายให้ส่วนได้เสียที่ไม่มีอำนาจควบคุม</t>
  </si>
  <si>
    <t>ซื้อเงินลงทุนในบริษัทอื่น</t>
  </si>
  <si>
    <t>ผลกำไร(ขาดทุน)ที่ยังไม่เกิดขึ้นจริงจากการเปลี่ยนแปลงมูลค่าเงินลงทุน</t>
  </si>
  <si>
    <t>Q1/2555</t>
  </si>
  <si>
    <t>Q2/2555</t>
  </si>
  <si>
    <t>Q3/2555</t>
  </si>
  <si>
    <t>หนี้สูญ</t>
  </si>
  <si>
    <t>โอนเงินจ่ายล่วงหน้าค่าหุ้นเป็นเงินลงทุนระยะยาว</t>
  </si>
  <si>
    <t>สิทธิการเช่าเพิ่มขึ้น</t>
  </si>
  <si>
    <t>รวมรายได้อื่น</t>
  </si>
  <si>
    <t>ผลกำไร(ขาดทุน)จากการวัดมูลค่าเงินลงทุนเผื่อขาย</t>
  </si>
  <si>
    <t>กำไรที่ยังไม่เกิดขึ้นจากอัตราแลกเปลี่ยน</t>
  </si>
  <si>
    <t>เงินสดสุทธิใช้ไปในกิจกรรมดำเนินงาน</t>
  </si>
  <si>
    <t>เงินสดและรายการเทียบเท่าเงินสดเพิ่มขึ้น(ลดลง)สุทธิ</t>
  </si>
  <si>
    <t>เงินสดรับคืนจากเงินลงทุนในบริษัทที่เกี่ยวข้องกันที่เลิกกิจการ</t>
  </si>
  <si>
    <t>โอนเงินจ่ายล่วงหน้าค่าหุ้นแก่บริษัทร่วมเป็นเงินลงทุนในบริษัทร่วม</t>
  </si>
  <si>
    <t>13</t>
  </si>
  <si>
    <t>ซื้อเงินลงทุนในบริษัทร่วม</t>
  </si>
  <si>
    <t>กำไรจากเงินลงทุนในบริษัทที่เกี่ยวข้องกันที่เลิกกิจการ</t>
  </si>
  <si>
    <t>เงินสดรับคืนจากเงินลงทุนชั่วคราว-เงินลงทุนในบริษัทที่เกี่ยวข้องกันที่เลิกกิจการ</t>
  </si>
  <si>
    <t>สำหรับงวดเก้าเดือนสิ้นสุดวันที่ 30 กันยายน 2555 และ 2554</t>
  </si>
  <si>
    <t>กำไร Q1/55-3M</t>
  </si>
  <si>
    <t>กำไร Q2/55-3M</t>
  </si>
  <si>
    <t>กำไร Q3/55-3M</t>
  </si>
  <si>
    <t>เงินสดรับจากการลดทุนของเงินลงทุนในบริษัทอื่น</t>
  </si>
  <si>
    <t>เงินสดรับจากทุนของส่วนได้เสียที่ไม่มีอำนาจควบคุมในบริษัทย่อย</t>
  </si>
  <si>
    <t>เงินสดรับจากส่วนเกินมูลค่าหุ้นสามัญของส่วนได้เสีย</t>
  </si>
  <si>
    <t>ที่ไม่มีอำนาจควบคุมในบริษัทย่อย</t>
  </si>
  <si>
    <t>เงินให้กู้ยืมระยะสั้นแก่บริษัทย่อยเพิ่มขึ้น</t>
  </si>
  <si>
    <t>ซื้อเงินลงทุนในบริษัทย่อย</t>
  </si>
  <si>
    <t>ค่าเผื่อการลดมูลค่าสินค้าเพิ่มขึ้น(ลดลง)</t>
  </si>
  <si>
    <t>ซื้อเงินลงทุนในบริษัทที่เกี่ยวข้องกัน</t>
  </si>
  <si>
    <t>รับชำระคืนจากเงินให้กู้ยืมระยะสั้นแก่บริษัทย่อย</t>
  </si>
  <si>
    <t>งบกระแสเงินสด (3/3)</t>
  </si>
  <si>
    <t>งบกระแสเงินสด (2/3)</t>
  </si>
  <si>
    <t>งบกระแสเงินสด (1/3)</t>
  </si>
  <si>
    <t>เงินสดและรายการเทียบเท่าเงินสด ณ วันที่ 31 มีนาคม</t>
  </si>
  <si>
    <t>ผลกำไรจากการวัดมูลค่าเงินลงทุนในหลักทรัพย์เผื่อขาย</t>
  </si>
  <si>
    <t>หนี้สงสัยจะสูญลดลง</t>
  </si>
  <si>
    <t xml:space="preserve">กำไรต่อหุ้นส่วนที่เป็นของบริษัทใหญ่ </t>
  </si>
  <si>
    <t>กำไรที่ยังไม่เกิดขึ้นจากการทำสัญญา Forword</t>
  </si>
  <si>
    <t>นโยบายการบัญชีของบริษัทร่วม-ภาษีเงินได้</t>
  </si>
  <si>
    <t>ผลกำไร(ขาดทุน)จากการวัดมูลค่าเงินลงทุนใน</t>
  </si>
  <si>
    <t>จำนวนหุ้นสามัญที่ออกและชำระแล้ว 149,930,828 หุ้น</t>
  </si>
  <si>
    <t>กำไรต่อหุ้นขั้นพื้นฐาน (บาท)</t>
  </si>
  <si>
    <t>องค์ประกอบของภาษีเงินได้</t>
  </si>
  <si>
    <t>ผลต่างของอัตราแลกเปลี่ยนจากการแปลงค่างบการเงิน</t>
  </si>
  <si>
    <t>หลักทรัพย์เผื่อขาย - สุทธิจากภาษี</t>
  </si>
  <si>
    <t>Check Diff</t>
  </si>
  <si>
    <t>Diff เนื่องจากไตรมาส 1/57 จัดค่าทำลายสินค้าอยู่ในบริหาร แต่ตั้งแต่ Q2/57 เป็นต้นไปจัดอยู่ในต้นทุนขาย</t>
  </si>
  <si>
    <t>ในบริษัทที่เกี่ยวข้องกันและบริษัทอื่น</t>
  </si>
  <si>
    <t>ขาดทุนจากการลดทุนของเงินลงทุนในบริษัทอื่น</t>
  </si>
  <si>
    <r>
      <t>ส่วนแบ่งกำไร</t>
    </r>
    <r>
      <rPr>
        <sz val="16"/>
        <rFont val="AngsanaUPC"/>
        <family val="1"/>
        <charset val="222"/>
      </rPr>
      <t>จากเงินลงทุนในบริษัทร่วม</t>
    </r>
  </si>
  <si>
    <t>การแบ่งปันกำไร(ขาดทุน)</t>
  </si>
  <si>
    <t>การแบ่งปันกำไร(ขาดทุน)เบ็ดเสร็จรวม</t>
  </si>
  <si>
    <t xml:space="preserve">สัญญาซื้อขาย </t>
  </si>
  <si>
    <t>รายได้ค่าชดเชยสินค้าทำลายจากการยกเลิก</t>
  </si>
  <si>
    <t>3M Q2/59</t>
  </si>
  <si>
    <t>3M Q1/59</t>
  </si>
  <si>
    <t>สำหรับงวดเก้าเดือนสิ้นสุดวันที่ 30 กันยายน 2559</t>
  </si>
  <si>
    <t>3M Q3/59</t>
  </si>
  <si>
    <t>D</t>
  </si>
  <si>
    <t>จำนวนหุ้นสามัญที่ออกและชำระแล้ว 7,500,000 หุ้น</t>
  </si>
  <si>
    <t>สำหรับโครงการผลประโยชน์ของพนักงาน</t>
  </si>
  <si>
    <t>สำหรับโครงการผลประโยชน์ของพนักงาน - สุทธิจากภาษี</t>
  </si>
  <si>
    <t>ผลขาดทุนจากการประมาณการตามหลักคณิตศาสตร์ประกันภัย</t>
  </si>
  <si>
    <t>ผลกำไรจากการวัดมูลค่าเงินลงทุนใน</t>
  </si>
  <si>
    <t>รวมกำไรเบ็ดเสร็จอื่นสำหรับงวด</t>
  </si>
  <si>
    <t>กำไรจากการขายเงินลงทุนในบริษัทร่วม</t>
  </si>
  <si>
    <t>ต้นทุนการให้บริการและค่านายหน้า</t>
  </si>
  <si>
    <t>รายได้จากการให้บริการและค่านายหน้า</t>
  </si>
  <si>
    <t>ค่าใช้จ่ายในการบริการและบริหาร</t>
  </si>
  <si>
    <t>เงินปันผลรับและผลตอบแทนกองทุนส่วนบุคคล</t>
  </si>
  <si>
    <t>8</t>
  </si>
  <si>
    <t>สำหรับงวดเก้าเดือนสิ้นสุดวันที่ 31  มีนาคม 2561</t>
  </si>
  <si>
    <t xml:space="preserve">     </t>
  </si>
  <si>
    <t>TV THUNDER PUBLIC COMPANY LIMITED AND SUBSIDIARIES</t>
  </si>
  <si>
    <t>STATEMENTS OF FINANCIAL POSITION</t>
  </si>
  <si>
    <t>CONSOLIDATED</t>
  </si>
  <si>
    <t>THE SEPARATE FINANCIAL STATEMENTS</t>
  </si>
  <si>
    <t>Unaudited</t>
  </si>
  <si>
    <t>Reviewed</t>
  </si>
  <si>
    <t>Audited</t>
  </si>
  <si>
    <t>Notes</t>
  </si>
  <si>
    <t>STATEMENTS OF INCOME</t>
  </si>
  <si>
    <t>UNAUDITED</t>
  </si>
  <si>
    <t>REVIEWED</t>
  </si>
  <si>
    <t>STATEMENTS OF COMPREHENSIVE INCOME</t>
  </si>
  <si>
    <t>STATEMENTS OF CHANGES IN SHAREHOLDERS' EQUITY</t>
  </si>
  <si>
    <t>Shareholders' equity of the parent</t>
  </si>
  <si>
    <t>Retained earnings</t>
  </si>
  <si>
    <t>Appropriated Legal reserve</t>
  </si>
  <si>
    <t>Unappropriated</t>
  </si>
  <si>
    <t xml:space="preserve">    Total equity holders of the parent</t>
  </si>
  <si>
    <t>Issued and paid-up share capital</t>
  </si>
  <si>
    <t>Premium on common stocks</t>
  </si>
  <si>
    <t>Non-controlling interests</t>
  </si>
  <si>
    <t>Total shareholders' equity</t>
  </si>
  <si>
    <t>Other non-current financial assets</t>
  </si>
  <si>
    <t>STATEMENTS OF CASH FLOWS (1/2)</t>
  </si>
  <si>
    <t>STATEMENTS OF CASH FLOWS (2/2)</t>
  </si>
  <si>
    <t>Notes to the interim financial statements form an integral part of these statements.</t>
  </si>
  <si>
    <t>Page 4</t>
  </si>
  <si>
    <t>Page 5</t>
  </si>
  <si>
    <t>Page 6</t>
  </si>
  <si>
    <t>Page 7</t>
  </si>
  <si>
    <t>Page 8</t>
  </si>
  <si>
    <t>Page 10</t>
  </si>
  <si>
    <t>ASSETS</t>
  </si>
  <si>
    <t>Current Assets</t>
  </si>
  <si>
    <t>Cash and cash equivalents</t>
  </si>
  <si>
    <t>Trade and other current receivables</t>
  </si>
  <si>
    <t>Inventories</t>
  </si>
  <si>
    <t>Current tax assets</t>
  </si>
  <si>
    <t>Other current financial assets</t>
  </si>
  <si>
    <t>Other current assets</t>
  </si>
  <si>
    <t>Total Current Assets</t>
  </si>
  <si>
    <t>Non-Current Assets</t>
  </si>
  <si>
    <t>Fixed deposit with obligations</t>
  </si>
  <si>
    <t>Investments in subsidiaries</t>
  </si>
  <si>
    <t>Investments in joint venture</t>
  </si>
  <si>
    <t xml:space="preserve">Property, plant and equipment </t>
  </si>
  <si>
    <t>Intangible assets</t>
  </si>
  <si>
    <t>Deferred tax assets</t>
  </si>
  <si>
    <t>Other non-current assets</t>
  </si>
  <si>
    <t>Total Non-Current Assets</t>
  </si>
  <si>
    <t>TOTAL ASSETS</t>
  </si>
  <si>
    <t>LIABILITIES AND SHAREHOLDERS' EQUITY</t>
  </si>
  <si>
    <t xml:space="preserve">Current Liabilities </t>
  </si>
  <si>
    <t>Trade and other current payables</t>
  </si>
  <si>
    <t>Current portion of  lease liabilities</t>
  </si>
  <si>
    <t>Accrued corporate income taxes</t>
  </si>
  <si>
    <t xml:space="preserve">Other current liabilities </t>
  </si>
  <si>
    <t>Total Current Liabilities</t>
  </si>
  <si>
    <t>Non-Current Liabilities</t>
  </si>
  <si>
    <t>Lease liabilities</t>
  </si>
  <si>
    <t>employee benefits</t>
  </si>
  <si>
    <t>Total Non-Current Liabilities</t>
  </si>
  <si>
    <t>TOTAL LIABILITIES</t>
  </si>
  <si>
    <t>STATEMENTS OF INCOME (CONTINUED)</t>
  </si>
  <si>
    <t>LIABILITIES AND SHAREHOLDERS' EQUITY (CONTINUED)</t>
  </si>
  <si>
    <t>Shareholders' Equity</t>
  </si>
  <si>
    <t xml:space="preserve">Share capital </t>
  </si>
  <si>
    <t>Authorized share capital</t>
  </si>
  <si>
    <t xml:space="preserve">Premium on common stocks </t>
  </si>
  <si>
    <t xml:space="preserve">Retained earnings </t>
  </si>
  <si>
    <t xml:space="preserve">Appropriated </t>
  </si>
  <si>
    <t xml:space="preserve">Legal  reserve  </t>
  </si>
  <si>
    <t>Other components of the shareholders' equity</t>
  </si>
  <si>
    <t>Total Shareholders' Equity of Parent Company</t>
  </si>
  <si>
    <t>Total Shareholders' Equity</t>
  </si>
  <si>
    <t>TOTAL LIABILITIES AND SHAREHOLDERS' EQUITY</t>
  </si>
  <si>
    <t>Revenue from advertising</t>
  </si>
  <si>
    <t xml:space="preserve">Revenue from services
</t>
  </si>
  <si>
    <t>Revenue from artist management</t>
  </si>
  <si>
    <t xml:space="preserve">Revenue from sales
</t>
  </si>
  <si>
    <t>Premium from share swap</t>
  </si>
  <si>
    <t xml:space="preserve">
in subsidiaries </t>
  </si>
  <si>
    <t>Cost of services</t>
  </si>
  <si>
    <t>Gross profit</t>
  </si>
  <si>
    <t>Other incomes</t>
  </si>
  <si>
    <t>Profit before expenses</t>
  </si>
  <si>
    <t>Administrative expenses</t>
  </si>
  <si>
    <t xml:space="preserve">and equity method in joint venture </t>
  </si>
  <si>
    <t>Discontinued operations</t>
  </si>
  <si>
    <t>Loss from discontinued operations</t>
  </si>
  <si>
    <t>Profit (loss) for the periods</t>
  </si>
  <si>
    <t>Equity holders of the parent</t>
  </si>
  <si>
    <t>Components of income tax</t>
  </si>
  <si>
    <t>Actuarial loss from employee benefit plan</t>
  </si>
  <si>
    <t>Year 2021</t>
  </si>
  <si>
    <t>Year 2020</t>
  </si>
  <si>
    <t>CASH FLOWS FROM OPERATING ACTIVITIES</t>
  </si>
  <si>
    <t>Profit (loss) for the periods :-</t>
  </si>
  <si>
    <t>cash provided from (used in) operation :</t>
  </si>
  <si>
    <t>Depreciation of plant and equipment</t>
  </si>
  <si>
    <t>Amortization of intangible assets</t>
  </si>
  <si>
    <t>Interest income</t>
  </si>
  <si>
    <t>Long-term employee benefits expenses</t>
  </si>
  <si>
    <t>(INCREASE) DECREASE IN OPERATING ASSETS ITEMS</t>
  </si>
  <si>
    <t>INCREASE (DECREASE) IN OPERATING LIABILITIES ITEMS</t>
  </si>
  <si>
    <t>Provision for long-term employee benefits</t>
  </si>
  <si>
    <t>Cash provided from (used in) operation</t>
  </si>
  <si>
    <t>Interest expenses paid</t>
  </si>
  <si>
    <t>Income tax expenses paid</t>
  </si>
  <si>
    <t>Proceeds from income tax refund</t>
  </si>
  <si>
    <t>CASH FLOWS FROM INVESTING ACTIVITIES</t>
  </si>
  <si>
    <t xml:space="preserve">Interest income </t>
  </si>
  <si>
    <t>Purchase of plant and equipment</t>
  </si>
  <si>
    <t>Proceeds from disposal of equipment</t>
  </si>
  <si>
    <t>CASH FLOWS FROM FINANCING ACTIVITIES</t>
  </si>
  <si>
    <t>NET CASH  USED IN FINANCING ACTIVITIES</t>
  </si>
  <si>
    <t>NET INCREASE (DECREASE) IN CASH AND CASH EQUIVALENT</t>
  </si>
  <si>
    <t>CASH AND CASH EQUIVALENTS AS AT JANUARY 1,</t>
  </si>
  <si>
    <t>Refundable withholding tax</t>
  </si>
  <si>
    <t>Total other components of the shareholders' equity</t>
  </si>
  <si>
    <t>composition of operating assets and liabilities</t>
  </si>
  <si>
    <t>As at</t>
  </si>
  <si>
    <t xml:space="preserve">Non-controlling interests decreased from the </t>
  </si>
  <si>
    <t>Purchase of investments in other non-current financial assets</t>
  </si>
  <si>
    <t>ADDITIONAL DISCLOSURE ITEMS TO CASH FLOWS STATEMENTS :</t>
  </si>
  <si>
    <t>NON-CASH FLOWS ITEMS COMPRISE :</t>
  </si>
  <si>
    <t xml:space="preserve">NET CASH  PROVIDED FROM (USED IN) OPERATING ACTIVITIES </t>
  </si>
  <si>
    <t>Actuarial loss from employee benefit plan - net of tax</t>
  </si>
  <si>
    <t>Unearned incomes</t>
  </si>
  <si>
    <t xml:space="preserve">Non-current provisions for </t>
  </si>
  <si>
    <t>Current provisions for employee benefits</t>
  </si>
  <si>
    <r>
      <t>1,000,000,000</t>
    </r>
    <r>
      <rPr>
        <sz val="18"/>
        <rFont val="AngsanaUPC"/>
        <family val="1"/>
      </rPr>
      <t xml:space="preserve"> common stocks of 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par value</t>
    </r>
  </si>
  <si>
    <r>
      <rPr>
        <sz val="16"/>
        <rFont val="AngsanaUPC"/>
        <family val="1"/>
      </rPr>
      <t>800,030,075</t>
    </r>
    <r>
      <rPr>
        <sz val="18"/>
        <rFont val="AngsanaUPC"/>
        <family val="1"/>
      </rPr>
      <t xml:space="preserve"> common stocks at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each </t>
    </r>
  </si>
  <si>
    <t>Total revenues</t>
  </si>
  <si>
    <t>Cost of advertising</t>
  </si>
  <si>
    <t>Cost of artist management</t>
  </si>
  <si>
    <t>Cost of sale</t>
  </si>
  <si>
    <t>Total  expenses</t>
  </si>
  <si>
    <t>Profit (loss) from operating activities</t>
  </si>
  <si>
    <t>Income tax revenue (expenses)</t>
  </si>
  <si>
    <t>Profit (loss) for the periods from continued operations</t>
  </si>
  <si>
    <t xml:space="preserve">Profit (loss) attributable to </t>
  </si>
  <si>
    <t xml:space="preserve">Earnings (loss) per share to equity holders of the parent </t>
  </si>
  <si>
    <t>Profit (loss) from continued operations</t>
  </si>
  <si>
    <t>Items that not reclassified subsequently to profit or loss :</t>
  </si>
  <si>
    <t>Total comprehensive income (loss) for the periods</t>
  </si>
  <si>
    <t>Total comprehensive income (loss) attributable to</t>
  </si>
  <si>
    <t>Actuarial gain (loss) from employee benefit plan</t>
  </si>
  <si>
    <t xml:space="preserve">Adjustment to reconcile profit (loss) for the periods to </t>
  </si>
  <si>
    <t>Continued operations</t>
  </si>
  <si>
    <t>Income tax expenses (revenues)</t>
  </si>
  <si>
    <t>Write-off withholding tax</t>
  </si>
  <si>
    <t>refundable withholding tax</t>
  </si>
  <si>
    <t xml:space="preserve">Transferred withholding tax over one year to </t>
  </si>
  <si>
    <t>in subsidiary company</t>
  </si>
  <si>
    <t>Net loss for the periods from discontinued operations</t>
  </si>
  <si>
    <t>Total other comprehensive loss for the periods</t>
  </si>
  <si>
    <t>(Reverse) loss on diminution of investments in subsidiary company</t>
  </si>
  <si>
    <t>Proceeds from dissolution of investments in subsidiary</t>
  </si>
  <si>
    <t>Repayment of lease liabilities</t>
  </si>
  <si>
    <r>
      <t xml:space="preserve">Other comprehensive loss for the period </t>
    </r>
    <r>
      <rPr>
        <sz val="16"/>
        <rFont val="AngsanaUPC"/>
        <family val="1"/>
      </rPr>
      <t>2021</t>
    </r>
  </si>
  <si>
    <r>
      <t xml:space="preserve">Profit (loss) for the period </t>
    </r>
    <r>
      <rPr>
        <sz val="16"/>
        <rFont val="AngsanaUPC"/>
        <family val="1"/>
      </rPr>
      <t>2021</t>
    </r>
  </si>
  <si>
    <r>
      <t xml:space="preserve">Total comprehensive income (loss) for the period </t>
    </r>
    <r>
      <rPr>
        <sz val="16"/>
        <rFont val="AngsanaUPC"/>
        <family val="1"/>
      </rPr>
      <t>2021</t>
    </r>
  </si>
  <si>
    <r>
      <t xml:space="preserve">Beginning balances, January </t>
    </r>
    <r>
      <rPr>
        <sz val="16"/>
        <rFont val="AngsanaUPC"/>
        <family val="1"/>
      </rPr>
      <t>1, 2020</t>
    </r>
  </si>
  <si>
    <r>
      <t xml:space="preserve">Other comprehensive income (loss) for the period </t>
    </r>
    <r>
      <rPr>
        <sz val="16"/>
        <rFont val="AngsanaUPC"/>
        <family val="1"/>
      </rPr>
      <t>2020</t>
    </r>
  </si>
  <si>
    <r>
      <t>Beginning balances, January</t>
    </r>
    <r>
      <rPr>
        <sz val="16"/>
        <rFont val="AngsanaUPC"/>
        <family val="1"/>
      </rPr>
      <t xml:space="preserve"> 1, 2020</t>
    </r>
  </si>
  <si>
    <r>
      <t>Loss for the period</t>
    </r>
    <r>
      <rPr>
        <sz val="16"/>
        <rFont val="AngsanaUPC"/>
        <family val="1"/>
      </rPr>
      <t xml:space="preserve"> 2020</t>
    </r>
  </si>
  <si>
    <r>
      <t xml:space="preserve">Comprehensive income (loss) for the period </t>
    </r>
    <r>
      <rPr>
        <sz val="16"/>
        <rFont val="AngsanaUPC"/>
        <family val="1"/>
      </rPr>
      <t>2020 :-</t>
    </r>
  </si>
  <si>
    <r>
      <t>Comprehensive income (loss) for the period</t>
    </r>
    <r>
      <rPr>
        <sz val="16"/>
        <rFont val="AngsanaUPC"/>
        <family val="1"/>
      </rPr>
      <t xml:space="preserve"> 2021 :-</t>
    </r>
  </si>
  <si>
    <r>
      <t xml:space="preserve">Comprehensive income (loss) for the period </t>
    </r>
    <r>
      <rPr>
        <sz val="16"/>
        <rFont val="AngsanaUPC"/>
        <family val="1"/>
      </rPr>
      <t>2021 :-</t>
    </r>
  </si>
  <si>
    <r>
      <t>Comprehensive income (loss) for the period</t>
    </r>
    <r>
      <rPr>
        <sz val="16"/>
        <rFont val="AngsanaUPC"/>
        <family val="1"/>
      </rPr>
      <t xml:space="preserve"> 2020 :-</t>
    </r>
  </si>
  <si>
    <t>Trade accounts and other current receivables</t>
  </si>
  <si>
    <t>Trade accounts and other current payables</t>
  </si>
  <si>
    <t>Page 9</t>
  </si>
  <si>
    <t>Deficits from the changes in the ownership interests</t>
  </si>
  <si>
    <t>Loss on liquidation of investments in subsidiary company</t>
  </si>
  <si>
    <t>Profit (loss) before income tax</t>
  </si>
  <si>
    <t xml:space="preserve">Deficits from the changes in the ownership interests
in subsidiaries </t>
  </si>
  <si>
    <t>dissolution of a subsidiary</t>
  </si>
  <si>
    <t>Payments for acquire of computer software</t>
  </si>
  <si>
    <t>Cash from short-term loan payment for related parties</t>
  </si>
  <si>
    <t>Page 12</t>
  </si>
  <si>
    <t>Page 11</t>
  </si>
  <si>
    <t>(Restated)</t>
  </si>
  <si>
    <t>Basic earnings (loss) per share (Baht)</t>
  </si>
  <si>
    <t>-</t>
  </si>
  <si>
    <t xml:space="preserve"> previously recognized in other comprehensive income</t>
  </si>
  <si>
    <r>
      <t>December</t>
    </r>
    <r>
      <rPr>
        <sz val="13"/>
        <rFont val="AngsanaUPC"/>
        <family val="1"/>
      </rPr>
      <t xml:space="preserve"> 31, 2020</t>
    </r>
  </si>
  <si>
    <r>
      <t xml:space="preserve">December </t>
    </r>
    <r>
      <rPr>
        <sz val="13"/>
        <rFont val="AngsanaUPC"/>
        <family val="1"/>
      </rPr>
      <t>31, 2020</t>
    </r>
  </si>
  <si>
    <t>Reverse expected credit (loss)</t>
  </si>
  <si>
    <t>Share of loss from investments in associates</t>
  </si>
  <si>
    <t>THOUSAND BAHT</t>
  </si>
  <si>
    <t>Other comprehensive income</t>
  </si>
  <si>
    <t xml:space="preserve">Reverse loss on diminution of investments </t>
  </si>
  <si>
    <t>Other comprehensive loss :</t>
  </si>
  <si>
    <t>Gain from other non-current financial assets that are measure fair value through other comprehensive income</t>
  </si>
  <si>
    <t xml:space="preserve">comprehensive income arising from reclassification of </t>
  </si>
  <si>
    <t xml:space="preserve">Cumulative gain previously recognised in other </t>
  </si>
  <si>
    <t xml:space="preserve">comprehensive income arising from reclassification </t>
  </si>
  <si>
    <t>Increase (decrease) in allowance for expected credit loss</t>
  </si>
  <si>
    <t>Increase in short-term loans to related paties</t>
  </si>
  <si>
    <t>NET CASH PROVIDED FROM (USED IN) INVESTING ACTIVITIES</t>
  </si>
  <si>
    <t>Page 1</t>
  </si>
  <si>
    <t>Page 2</t>
  </si>
  <si>
    <t>Page 3</t>
  </si>
  <si>
    <t>CONSOLIDATED (CONTINUED)</t>
  </si>
  <si>
    <t>Page 13</t>
  </si>
  <si>
    <t>Page 14</t>
  </si>
  <si>
    <t>Page 15</t>
  </si>
  <si>
    <t>THE SEPARATE FINANCIAL STATEMENTS (CONTINUED)</t>
  </si>
  <si>
    <t>Note</t>
  </si>
  <si>
    <r>
      <t xml:space="preserve">Total comprehensive loss for the period </t>
    </r>
    <r>
      <rPr>
        <sz val="16"/>
        <rFont val="AngsanaUPC"/>
        <family val="1"/>
      </rPr>
      <t>2020</t>
    </r>
  </si>
  <si>
    <r>
      <t xml:space="preserve">Other comprehensive loss for the period </t>
    </r>
    <r>
      <rPr>
        <sz val="16"/>
        <rFont val="AngsanaUPC"/>
        <family val="1"/>
      </rPr>
      <t>2020</t>
    </r>
  </si>
  <si>
    <r>
      <t>Total comprehensive loss for the period</t>
    </r>
    <r>
      <rPr>
        <sz val="16"/>
        <rFont val="AngsanaUPC"/>
        <family val="1"/>
      </rPr>
      <t xml:space="preserve"> 2020</t>
    </r>
  </si>
  <si>
    <t>Issued and paid-up common stocks (Share)</t>
  </si>
  <si>
    <t xml:space="preserve">Cumulative gain previously recognised in other comprehensive </t>
  </si>
  <si>
    <r>
      <t>Beginning balances, January</t>
    </r>
    <r>
      <rPr>
        <sz val="16"/>
        <rFont val="AngsanaUPC"/>
        <family val="1"/>
      </rPr>
      <t xml:space="preserve"> 1, 2021</t>
    </r>
    <r>
      <rPr>
        <sz val="18"/>
        <rFont val="AngsanaUPC"/>
        <family val="1"/>
      </rPr>
      <t xml:space="preserve"> (before restated)</t>
    </r>
  </si>
  <si>
    <r>
      <t>Beginning balances, January</t>
    </r>
    <r>
      <rPr>
        <sz val="16"/>
        <rFont val="AngsanaUPC"/>
        <family val="1"/>
      </rPr>
      <t xml:space="preserve"> 1, 2021</t>
    </r>
    <r>
      <rPr>
        <sz val="18"/>
        <rFont val="AngsanaUPC"/>
        <family val="1"/>
      </rPr>
      <t xml:space="preserve"> (restated)</t>
    </r>
  </si>
  <si>
    <r>
      <t xml:space="preserve">Beginning balances, January </t>
    </r>
    <r>
      <rPr>
        <sz val="16"/>
        <rFont val="AngsanaUPC"/>
        <family val="1"/>
      </rPr>
      <t xml:space="preserve">1, 2020 </t>
    </r>
    <r>
      <rPr>
        <sz val="18"/>
        <rFont val="AngsanaUPC"/>
        <family val="1"/>
      </rPr>
      <t>(before restated)</t>
    </r>
  </si>
  <si>
    <r>
      <t xml:space="preserve">Loss for the period </t>
    </r>
    <r>
      <rPr>
        <sz val="16"/>
        <rFont val="AngsanaUPC"/>
        <family val="1"/>
      </rPr>
      <t>2020</t>
    </r>
  </si>
  <si>
    <r>
      <t>Beginning balances, January</t>
    </r>
    <r>
      <rPr>
        <sz val="16"/>
        <rFont val="AngsanaUPC"/>
        <family val="1"/>
      </rPr>
      <t xml:space="preserve"> 1, 2021</t>
    </r>
    <r>
      <rPr>
        <sz val="18"/>
        <rFont val="AngsanaUPC"/>
        <family val="1"/>
        <charset val="222"/>
      </rPr>
      <t xml:space="preserve"> (before restated)</t>
    </r>
  </si>
  <si>
    <r>
      <t xml:space="preserve">Beginning balances, January </t>
    </r>
    <r>
      <rPr>
        <sz val="16"/>
        <rFont val="AngsanaUPC"/>
        <family val="1"/>
      </rPr>
      <t xml:space="preserve">1, 2021 </t>
    </r>
    <r>
      <rPr>
        <sz val="18"/>
        <rFont val="AngsanaUPC"/>
        <family val="1"/>
      </rPr>
      <t>(restated)</t>
    </r>
  </si>
  <si>
    <r>
      <t>Beginning balances, January</t>
    </r>
    <r>
      <rPr>
        <sz val="16"/>
        <rFont val="AngsanaUPC"/>
        <family val="1"/>
      </rPr>
      <t xml:space="preserve"> 1, 2020 </t>
    </r>
    <r>
      <rPr>
        <sz val="18"/>
        <rFont val="AngsanaUPC"/>
        <family val="1"/>
      </rPr>
      <t>(before restated)</t>
    </r>
  </si>
  <si>
    <t>Other current financial assets - Investments in mutual funds</t>
  </si>
  <si>
    <t>- Investment in equity instrument of non-listed company</t>
  </si>
  <si>
    <t>Increase in equipment from asset payable</t>
  </si>
  <si>
    <t>Increase in retained earnings</t>
  </si>
  <si>
    <t xml:space="preserve">Effect of changes in accounting errors - Subsequent measurement of </t>
  </si>
  <si>
    <t>other current financial assets</t>
  </si>
  <si>
    <t>(Increase) decrease in other current financial assets - Fixed deposit</t>
  </si>
  <si>
    <t xml:space="preserve">Assets held for sale
</t>
  </si>
  <si>
    <t>Assets held for sale</t>
  </si>
  <si>
    <t>Right-of-use assets</t>
  </si>
  <si>
    <r>
      <t>THOUSAND BAHT</t>
    </r>
    <r>
      <rPr>
        <sz val="16"/>
        <rFont val="AngsanaUPC"/>
        <family val="1"/>
      </rPr>
      <t xml:space="preserve"> (Except earnings (loss) per share presented in Baht)</t>
    </r>
  </si>
  <si>
    <t>income arising from reclassification of financial assets</t>
  </si>
  <si>
    <t>of financial assets - net of tax</t>
  </si>
  <si>
    <t>financial assets - net of tax</t>
  </si>
  <si>
    <t>Depreciation of right-of-use assets</t>
  </si>
  <si>
    <t>and interests in joint venture</t>
  </si>
  <si>
    <t>Increase in right-of-use assets from lease liabilities</t>
  </si>
  <si>
    <t xml:space="preserve">Transfer cumulative gain previously recognised in other </t>
  </si>
  <si>
    <r>
      <t xml:space="preserve"> September </t>
    </r>
    <r>
      <rPr>
        <sz val="13"/>
        <rFont val="AngsanaUPC"/>
        <family val="1"/>
      </rPr>
      <t>30, 2021</t>
    </r>
  </si>
  <si>
    <t>FOR THE THREE-MONTH PERIOD ENDED SEPTEMBER 30, 2021</t>
  </si>
  <si>
    <t>FOR THE NINE-MONTH PERIOD ENDED SEPTEMBER 30, 2021</t>
  </si>
  <si>
    <r>
      <t xml:space="preserve">Ending balances, September </t>
    </r>
    <r>
      <rPr>
        <sz val="16"/>
        <rFont val="AngsanaUPC"/>
        <family val="1"/>
      </rPr>
      <t>30, 2021</t>
    </r>
  </si>
  <si>
    <r>
      <t>Ending balances, September</t>
    </r>
    <r>
      <rPr>
        <sz val="16"/>
        <rFont val="AngsanaUPC"/>
        <family val="1"/>
      </rPr>
      <t xml:space="preserve"> 30, 2020</t>
    </r>
    <r>
      <rPr>
        <sz val="18"/>
        <rFont val="AngsanaUPC"/>
        <family val="1"/>
      </rPr>
      <t xml:space="preserve"> (restated)</t>
    </r>
  </si>
  <si>
    <r>
      <t>Ending balances, September</t>
    </r>
    <r>
      <rPr>
        <sz val="16"/>
        <rFont val="AngsanaUPC"/>
        <family val="1"/>
      </rPr>
      <t xml:space="preserve"> 30, 2021</t>
    </r>
  </si>
  <si>
    <r>
      <t xml:space="preserve">Ending balances, September </t>
    </r>
    <r>
      <rPr>
        <sz val="16"/>
        <rFont val="AngsanaUPC"/>
        <family val="1"/>
      </rPr>
      <t xml:space="preserve">30, 2020 </t>
    </r>
    <r>
      <rPr>
        <sz val="18"/>
        <rFont val="AngsanaUPC"/>
        <family val="1"/>
      </rPr>
      <t>(restated)</t>
    </r>
  </si>
  <si>
    <t>CASH AND CASH EQUIVALENTS AS AT SEPTEMBER 30,</t>
  </si>
  <si>
    <t>Payments for acquire of  investments in subsidiary</t>
  </si>
  <si>
    <r>
      <t xml:space="preserve">Loss for the period </t>
    </r>
    <r>
      <rPr>
        <sz val="16"/>
        <rFont val="AngsanaUPC"/>
        <family val="1"/>
      </rPr>
      <t>2021</t>
    </r>
  </si>
  <si>
    <r>
      <t>Total comprehensive loss for the period</t>
    </r>
    <r>
      <rPr>
        <sz val="16"/>
        <rFont val="AngsanaUPC"/>
        <family val="1"/>
      </rPr>
      <t xml:space="preserve"> 2021</t>
    </r>
  </si>
  <si>
    <t>Issuance of additional ordinary shares of a subsidiary</t>
  </si>
  <si>
    <t>(Gain) loss on disposal and unused equipment</t>
  </si>
  <si>
    <t>Loss on disposal and unused intangible assets</t>
  </si>
  <si>
    <t>Proceeds from disposal of intangible assets</t>
  </si>
  <si>
    <t>Increase in provision for diminution in inventories</t>
  </si>
  <si>
    <t xml:space="preserve">Profit from operation before changes in the </t>
  </si>
  <si>
    <t xml:space="preserve">(Increase) decrease in fixed deposit with obligations </t>
  </si>
  <si>
    <t>Total other comprehensive income for the periods</t>
  </si>
  <si>
    <t>Deficits from the changes in the ownership interests
in subsidiary</t>
  </si>
  <si>
    <t xml:space="preserve">Share of loss from investments in associate </t>
  </si>
  <si>
    <t>Total  cost</t>
  </si>
  <si>
    <t>Distribution cost</t>
  </si>
  <si>
    <t>Finance cost</t>
  </si>
  <si>
    <t>Accumulated gain on reclassification of financial assets</t>
  </si>
  <si>
    <t>Unrealized (gain) loss on other current financial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</si>
</sst>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87" formatCode="_(* #,##0.00_);_(* \(#,##0.00\);_(* &quot;-&quot;??_);_(@_)"/>
    <numFmt numFmtId="188" formatCode="_(* #,##0_);_(* \(#,##0\);_(* &quot;  -    &quot;_);_(@_)"/>
    <numFmt numFmtId="189" formatCode="_(* #,##0_);_(* \(#,##0\);_(* &quot;-&quot;??_);_(@_)"/>
    <numFmt numFmtId="190" formatCode="&quot;฿&quot;\t#,##0_);[Red]\(&quot;฿&quot;\t#,##0\)"/>
    <numFmt numFmtId="191" formatCode="_-* #,##0\ _F_B_-;\-* #,##0\ _F_B_-;_-* &quot;-&quot;\ _F_B_-;_-@_-"/>
    <numFmt numFmtId="192" formatCode="_-* #,##0.00\ _F_B_-;\-* #,##0.00\ _F_B_-;_-* &quot;-&quot;??\ _F_B_-;_-@_-"/>
    <numFmt numFmtId="193" formatCode="_-&quot;S$&quot;* #,##0.00_-;\-&quot;S$&quot;* #,##0.00_-;_-&quot;S$&quot;* &quot;-&quot;??_-;_-@_-"/>
    <numFmt numFmtId="194" formatCode="#,##0.000;[Red]\-#,##0.000"/>
    <numFmt numFmtId="195" formatCode="#,##0.00000;[Red]\-#,##0.00000"/>
    <numFmt numFmtId="196" formatCode="0.000"/>
    <numFmt numFmtId="197" formatCode="_(* #,##0.0000_);_(* \(#,##0.0000\);_(* &quot;-&quot;??_);_(@_)"/>
    <numFmt numFmtId="198" formatCode="_(* #,##0.00_);_(* \(#,##0.00\);_(* &quot;-&quot;_);_(@_)"/>
  </numFmts>
  <fonts count="42">
    <font>
      <sz val="14"/>
      <name val="AngsanaUPC"/>
    </font>
    <font>
      <sz val="14"/>
      <name val="AngsanaUPC"/>
      <family val="1"/>
      <charset val="222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b/>
      <sz val="15"/>
      <name val="AngsanaUPC"/>
      <family val="1"/>
      <charset val="222"/>
    </font>
    <font>
      <sz val="15"/>
      <name val="AngsanaUPC"/>
      <family val="1"/>
      <charset val="222"/>
    </font>
    <font>
      <u/>
      <sz val="15"/>
      <name val="AngsanaUPC"/>
      <family val="1"/>
      <charset val="222"/>
    </font>
    <font>
      <sz val="14"/>
      <name val="AngsanaUPC"/>
      <family val="1"/>
      <charset val="222"/>
    </font>
    <font>
      <sz val="13"/>
      <name val="AngsanaUPC"/>
      <family val="1"/>
      <charset val="222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sz val="12"/>
      <name val="AngsanaUPC"/>
      <family val="1"/>
      <charset val="222"/>
    </font>
    <font>
      <sz val="16"/>
      <name val="AngsanaUPC"/>
      <family val="1"/>
      <charset val="222"/>
    </font>
    <font>
      <u/>
      <sz val="16"/>
      <name val="AngsanaUPC"/>
      <family val="1"/>
      <charset val="222"/>
    </font>
    <font>
      <b/>
      <sz val="16"/>
      <name val="AngsanaUPC"/>
      <family val="1"/>
    </font>
    <font>
      <sz val="16"/>
      <name val="AngsanaUPC"/>
      <family val="1"/>
    </font>
    <font>
      <sz val="14"/>
      <name val="AngsanaUPC"/>
      <family val="1"/>
    </font>
    <font>
      <sz val="8"/>
      <name val="AngsanaUPC"/>
      <family val="1"/>
      <charset val="222"/>
    </font>
    <font>
      <sz val="18"/>
      <name val="AngsanaUPC"/>
      <family val="1"/>
      <charset val="222"/>
    </font>
    <font>
      <sz val="16"/>
      <name val="Wingdings 2"/>
      <family val="1"/>
      <charset val="2"/>
    </font>
    <font>
      <sz val="14"/>
      <name val="AngsanaUPC"/>
      <family val="1"/>
    </font>
    <font>
      <sz val="14"/>
      <name val="Cordia New"/>
      <family val="2"/>
    </font>
    <font>
      <sz val="12"/>
      <name val="Arial"/>
      <family val="2"/>
      <charset val="222"/>
    </font>
    <font>
      <sz val="18"/>
      <name val="AngsanaUPC"/>
      <family val="1"/>
    </font>
    <font>
      <b/>
      <u/>
      <sz val="18"/>
      <name val="AngsanaUPC"/>
      <family val="1"/>
      <charset val="222"/>
    </font>
    <font>
      <b/>
      <sz val="18"/>
      <name val="AngsanaUPC"/>
      <family val="1"/>
      <charset val="222"/>
    </font>
    <font>
      <b/>
      <sz val="17"/>
      <name val="AngsanaUPC"/>
      <family val="1"/>
      <charset val="222"/>
    </font>
    <font>
      <sz val="17"/>
      <name val="AngsanaUPC"/>
      <family val="1"/>
      <charset val="222"/>
    </font>
    <font>
      <b/>
      <u/>
      <sz val="15"/>
      <name val="AngsanaUPC"/>
      <family val="1"/>
    </font>
    <font>
      <sz val="16.5"/>
      <name val="AngsanaUPC"/>
      <family val="1"/>
      <charset val="222"/>
    </font>
    <font>
      <b/>
      <sz val="16.5"/>
      <name val="AngsanaUPC"/>
      <family val="1"/>
      <charset val="222"/>
    </font>
    <font>
      <sz val="16"/>
      <color indexed="8"/>
      <name val="AngsanaUPC"/>
      <family val="1"/>
      <charset val="222"/>
    </font>
    <font>
      <sz val="13"/>
      <name val="AngsanaUPC"/>
      <family val="1"/>
    </font>
    <font>
      <sz val="12"/>
      <name val="AngsanaUPC"/>
      <family val="1"/>
    </font>
    <font>
      <b/>
      <u/>
      <sz val="16"/>
      <name val="AngsanaUPC"/>
      <family val="1"/>
    </font>
    <font>
      <sz val="14"/>
      <color indexed="8"/>
      <name val="AngsanaUPC"/>
      <family val="2"/>
    </font>
    <font>
      <sz val="16"/>
      <color theme="0"/>
      <name val="AngsanaUPC"/>
      <family val="1"/>
      <charset val="222"/>
    </font>
    <font>
      <sz val="16"/>
      <color theme="1"/>
      <name val="AngsanaUPC"/>
      <family val="1"/>
      <charset val="222"/>
    </font>
    <font>
      <sz val="16"/>
      <color rgb="FFFF0000"/>
      <name val="AngsanaUPC"/>
      <family val="1"/>
      <charset val="222"/>
    </font>
    <font>
      <sz val="18"/>
      <color rgb="FFFF0000"/>
      <name val="AngsanaUPC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 applyFont="0" applyFill="0" applyBorder="0" applyAlignment="0" applyProtection="0"/>
    <xf numFmtId="194" fontId="23" fillId="0" borderId="0" applyFont="0" applyFill="0" applyBorder="0" applyAlignment="0" applyProtection="0"/>
    <xf numFmtId="193" fontId="3" fillId="0" borderId="0"/>
    <xf numFmtId="191" fontId="3" fillId="0" borderId="0"/>
    <xf numFmtId="192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90" fontId="3" fillId="0" borderId="0"/>
    <xf numFmtId="0" fontId="23" fillId="0" borderId="0"/>
    <xf numFmtId="9" fontId="22" fillId="0" borderId="0" applyFont="0" applyFill="0" applyBorder="0" applyAlignment="0" applyProtection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  <xf numFmtId="0" fontId="18" fillId="0" borderId="0"/>
  </cellStyleXfs>
  <cellXfs count="428">
    <xf numFmtId="0" fontId="0" fillId="0" borderId="0" xfId="0"/>
    <xf numFmtId="38" fontId="7" fillId="0" borderId="0" xfId="0" applyNumberFormat="1" applyFont="1" applyFill="1" applyAlignment="1">
      <alignment horizontal="left"/>
    </xf>
    <xf numFmtId="38" fontId="7" fillId="0" borderId="0" xfId="0" quotePrefix="1" applyNumberFormat="1" applyFont="1" applyFill="1" applyAlignment="1">
      <alignment horizontal="left"/>
    </xf>
    <xf numFmtId="38" fontId="7" fillId="0" borderId="0" xfId="0" applyNumberFormat="1" applyFont="1" applyFill="1"/>
    <xf numFmtId="188" fontId="7" fillId="0" borderId="0" xfId="0" applyNumberFormat="1" applyFont="1" applyFill="1"/>
    <xf numFmtId="188" fontId="7" fillId="0" borderId="3" xfId="0" applyNumberFormat="1" applyFont="1" applyFill="1" applyBorder="1" applyAlignment="1">
      <alignment horizontal="right"/>
    </xf>
    <xf numFmtId="188" fontId="7" fillId="0" borderId="0" xfId="0" applyNumberFormat="1" applyFont="1" applyFill="1" applyBorder="1"/>
    <xf numFmtId="188" fontId="7" fillId="0" borderId="3" xfId="0" applyNumberFormat="1" applyFont="1" applyFill="1" applyBorder="1"/>
    <xf numFmtId="189" fontId="7" fillId="0" borderId="0" xfId="0" applyNumberFormat="1" applyFont="1" applyFill="1"/>
    <xf numFmtId="188" fontId="7" fillId="0" borderId="0" xfId="0" applyNumberFormat="1" applyFont="1" applyFill="1" applyAlignment="1">
      <alignment horizontal="right"/>
    </xf>
    <xf numFmtId="188" fontId="7" fillId="0" borderId="0" xfId="0" applyNumberFormat="1" applyFont="1" applyFill="1" applyBorder="1" applyAlignment="1">
      <alignment horizontal="right"/>
    </xf>
    <xf numFmtId="188" fontId="7" fillId="0" borderId="4" xfId="0" applyNumberFormat="1" applyFont="1" applyFill="1" applyBorder="1"/>
    <xf numFmtId="0" fontId="10" fillId="0" borderId="0" xfId="0" quotePrefix="1" applyNumberFormat="1" applyFont="1" applyFill="1" applyBorder="1" applyAlignment="1">
      <alignment horizontal="center"/>
    </xf>
    <xf numFmtId="189" fontId="14" fillId="0" borderId="0" xfId="0" applyNumberFormat="1" applyFont="1" applyFill="1" applyAlignment="1">
      <alignment horizontal="centerContinuous"/>
    </xf>
    <xf numFmtId="38" fontId="14" fillId="0" borderId="0" xfId="0" applyNumberFormat="1" applyFont="1"/>
    <xf numFmtId="189" fontId="14" fillId="0" borderId="5" xfId="0" applyNumberFormat="1" applyFont="1" applyFill="1" applyBorder="1" applyAlignment="1">
      <alignment horizontal="centerContinuous"/>
    </xf>
    <xf numFmtId="37" fontId="14" fillId="0" borderId="0" xfId="0" applyNumberFormat="1" applyFont="1" applyFill="1" applyBorder="1"/>
    <xf numFmtId="189" fontId="14" fillId="0" borderId="0" xfId="0" applyNumberFormat="1" applyFont="1" applyFill="1"/>
    <xf numFmtId="189" fontId="14" fillId="0" borderId="0" xfId="0" applyNumberFormat="1" applyFont="1" applyFill="1" applyBorder="1" applyAlignment="1">
      <alignment horizontal="right"/>
    </xf>
    <xf numFmtId="189" fontId="14" fillId="0" borderId="3" xfId="0" applyNumberFormat="1" applyFont="1" applyFill="1" applyBorder="1"/>
    <xf numFmtId="189" fontId="14" fillId="0" borderId="5" xfId="0" applyNumberFormat="1" applyFont="1" applyFill="1" applyBorder="1"/>
    <xf numFmtId="189" fontId="14" fillId="0" borderId="0" xfId="0" applyNumberFormat="1" applyFont="1" applyFill="1" applyBorder="1"/>
    <xf numFmtId="38" fontId="14" fillId="0" borderId="0" xfId="0" applyNumberFormat="1" applyFont="1" applyFill="1" applyAlignment="1">
      <alignment horizontal="centerContinuous"/>
    </xf>
    <xf numFmtId="38" fontId="14" fillId="0" borderId="0" xfId="0" applyNumberFormat="1" applyFont="1" applyFill="1"/>
    <xf numFmtId="38" fontId="14" fillId="0" borderId="6" xfId="0" quotePrefix="1" applyNumberFormat="1" applyFont="1" applyFill="1" applyBorder="1" applyAlignment="1">
      <alignment horizontal="right"/>
    </xf>
    <xf numFmtId="38" fontId="14" fillId="0" borderId="0" xfId="0" applyNumberFormat="1" applyFont="1" applyFill="1" applyBorder="1"/>
    <xf numFmtId="0" fontId="14" fillId="0" borderId="0" xfId="0" applyFont="1" applyFill="1"/>
    <xf numFmtId="0" fontId="14" fillId="0" borderId="3" xfId="0" quotePrefix="1" applyNumberFormat="1" applyFont="1" applyFill="1" applyBorder="1" applyAlignment="1">
      <alignment horizontal="center"/>
    </xf>
    <xf numFmtId="0" fontId="14" fillId="0" borderId="4" xfId="0" quotePrefix="1" applyNumberFormat="1" applyFont="1" applyFill="1" applyBorder="1" applyAlignment="1">
      <alignment horizontal="center" vertical="center"/>
    </xf>
    <xf numFmtId="0" fontId="7" fillId="0" borderId="0" xfId="0" quotePrefix="1" applyNumberFormat="1" applyFont="1" applyFill="1" applyBorder="1" applyAlignment="1">
      <alignment horizontal="center"/>
    </xf>
    <xf numFmtId="0" fontId="7" fillId="0" borderId="3" xfId="0" quotePrefix="1" applyNumberFormat="1" applyFont="1" applyFill="1" applyBorder="1" applyAlignment="1">
      <alignment horizontal="center"/>
    </xf>
    <xf numFmtId="188" fontId="7" fillId="0" borderId="0" xfId="0" applyNumberFormat="1" applyFont="1" applyFill="1" applyAlignment="1">
      <alignment horizontal="center"/>
    </xf>
    <xf numFmtId="38" fontId="14" fillId="0" borderId="5" xfId="0" applyNumberFormat="1" applyFont="1" applyFill="1" applyBorder="1" applyAlignment="1">
      <alignment horizontal="centerContinuous"/>
    </xf>
    <xf numFmtId="37" fontId="14" fillId="0" borderId="5" xfId="0" applyNumberFormat="1" applyFont="1" applyFill="1" applyBorder="1" applyAlignment="1">
      <alignment horizontal="centerContinuous"/>
    </xf>
    <xf numFmtId="189" fontId="14" fillId="0" borderId="7" xfId="0" applyNumberFormat="1" applyFont="1" applyFill="1" applyBorder="1"/>
    <xf numFmtId="37" fontId="14" fillId="0" borderId="0" xfId="0" applyNumberFormat="1" applyFont="1" applyFill="1"/>
    <xf numFmtId="189" fontId="14" fillId="0" borderId="8" xfId="0" applyNumberFormat="1" applyFont="1" applyFill="1" applyBorder="1"/>
    <xf numFmtId="189" fontId="14" fillId="0" borderId="2" xfId="0" applyNumberFormat="1" applyFont="1" applyFill="1" applyBorder="1"/>
    <xf numFmtId="189" fontId="14" fillId="0" borderId="9" xfId="0" applyNumberFormat="1" applyFont="1" applyFill="1" applyBorder="1"/>
    <xf numFmtId="37" fontId="7" fillId="0" borderId="0" xfId="0" applyNumberFormat="1" applyFont="1" applyFill="1" applyBorder="1"/>
    <xf numFmtId="37" fontId="7" fillId="0" borderId="0" xfId="0" applyNumberFormat="1" applyFont="1" applyFill="1"/>
    <xf numFmtId="189" fontId="9" fillId="0" borderId="0" xfId="0" applyNumberFormat="1" applyFont="1" applyFill="1" applyBorder="1" applyAlignment="1">
      <alignment horizontal="centerContinuous"/>
    </xf>
    <xf numFmtId="38" fontId="14" fillId="0" borderId="0" xfId="0" quotePrefix="1" applyNumberFormat="1" applyFont="1" applyFill="1" applyBorder="1" applyAlignment="1">
      <alignment horizontal="right"/>
    </xf>
    <xf numFmtId="0" fontId="14" fillId="0" borderId="0" xfId="0" quotePrefix="1" applyNumberFormat="1" applyFont="1" applyFill="1" applyBorder="1" applyAlignment="1">
      <alignment horizontal="center"/>
    </xf>
    <xf numFmtId="189" fontId="14" fillId="0" borderId="0" xfId="0" applyNumberFormat="1" applyFont="1" applyFill="1" applyAlignment="1">
      <alignment horizontal="center"/>
    </xf>
    <xf numFmtId="189" fontId="14" fillId="0" borderId="9" xfId="0" applyNumberFormat="1" applyFont="1" applyFill="1" applyBorder="1" applyAlignment="1">
      <alignment horizontal="center"/>
    </xf>
    <xf numFmtId="188" fontId="7" fillId="0" borderId="5" xfId="0" applyNumberFormat="1" applyFont="1" applyFill="1" applyBorder="1"/>
    <xf numFmtId="188" fontId="7" fillId="0" borderId="10" xfId="0" applyNumberFormat="1" applyFont="1" applyFill="1" applyBorder="1" applyAlignment="1">
      <alignment horizontal="right"/>
    </xf>
    <xf numFmtId="38" fontId="7" fillId="0" borderId="0" xfId="0" applyNumberFormat="1" applyFont="1" applyFill="1" applyAlignment="1">
      <alignment horizontal="centerContinuous"/>
    </xf>
    <xf numFmtId="37" fontId="7" fillId="0" borderId="0" xfId="0" quotePrefix="1" applyNumberFormat="1" applyFont="1" applyFill="1" applyAlignment="1">
      <alignment horizontal="center"/>
    </xf>
    <xf numFmtId="38" fontId="7" fillId="0" borderId="0" xfId="0" applyNumberFormat="1" applyFont="1" applyFill="1" applyBorder="1"/>
    <xf numFmtId="37" fontId="7" fillId="0" borderId="5" xfId="0" applyNumberFormat="1" applyFont="1" applyFill="1" applyBorder="1" applyAlignment="1">
      <alignment horizontal="centerContinuous"/>
    </xf>
    <xf numFmtId="37" fontId="7" fillId="0" borderId="0" xfId="0" applyNumberFormat="1" applyFont="1" applyFill="1" applyBorder="1" applyAlignment="1">
      <alignment horizontal="centerContinuous"/>
    </xf>
    <xf numFmtId="37" fontId="9" fillId="0" borderId="0" xfId="0" applyNumberFormat="1" applyFont="1" applyFill="1" applyBorder="1" applyAlignment="1">
      <alignment horizontal="center"/>
    </xf>
    <xf numFmtId="188" fontId="7" fillId="0" borderId="0" xfId="1" applyNumberFormat="1" applyFont="1" applyFill="1" applyBorder="1"/>
    <xf numFmtId="189" fontId="9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189" fontId="14" fillId="0" borderId="5" xfId="0" applyNumberFormat="1" applyFont="1" applyFill="1" applyBorder="1" applyAlignment="1">
      <alignment horizontal="center"/>
    </xf>
    <xf numFmtId="189" fontId="11" fillId="0" borderId="0" xfId="0" applyNumberFormat="1" applyFont="1" applyFill="1" applyBorder="1"/>
    <xf numFmtId="187" fontId="11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0" fillId="0" borderId="0" xfId="0" applyFill="1"/>
    <xf numFmtId="0" fontId="14" fillId="0" borderId="0" xfId="1" applyFont="1" applyFill="1"/>
    <xf numFmtId="0" fontId="14" fillId="0" borderId="0" xfId="1" applyFont="1" applyFill="1" applyBorder="1" applyAlignment="1">
      <alignment horizontal="right"/>
    </xf>
    <xf numFmtId="0" fontId="14" fillId="0" borderId="5" xfId="1" applyFont="1" applyFill="1" applyBorder="1"/>
    <xf numFmtId="0" fontId="7" fillId="0" borderId="0" xfId="1" applyFont="1" applyFill="1"/>
    <xf numFmtId="37" fontId="14" fillId="0" borderId="0" xfId="0" applyNumberFormat="1" applyFont="1" applyFill="1" applyBorder="1" applyAlignment="1">
      <alignment horizontal="center"/>
    </xf>
    <xf numFmtId="37" fontId="6" fillId="0" borderId="0" xfId="0" applyNumberFormat="1" applyFont="1" applyFill="1" applyAlignment="1">
      <alignment horizontal="centerContinuous"/>
    </xf>
    <xf numFmtId="37" fontId="7" fillId="0" borderId="0" xfId="0" quotePrefix="1" applyNumberFormat="1" applyFont="1" applyFill="1" applyAlignment="1">
      <alignment horizontal="left"/>
    </xf>
    <xf numFmtId="37" fontId="7" fillId="0" borderId="0" xfId="0" applyNumberFormat="1" applyFont="1" applyFill="1" applyAlignment="1">
      <alignment horizontal="left"/>
    </xf>
    <xf numFmtId="0" fontId="7" fillId="0" borderId="0" xfId="0" applyFont="1" applyFill="1"/>
    <xf numFmtId="37" fontId="11" fillId="0" borderId="0" xfId="0" applyNumberFormat="1" applyFont="1" applyFill="1" applyAlignment="1">
      <alignment horizontal="centerContinuous"/>
    </xf>
    <xf numFmtId="38" fontId="14" fillId="0" borderId="0" xfId="0" quotePrefix="1" applyNumberFormat="1" applyFont="1" applyFill="1" applyAlignment="1">
      <alignment horizontal="left"/>
    </xf>
    <xf numFmtId="38" fontId="14" fillId="0" borderId="0" xfId="0" applyNumberFormat="1" applyFont="1" applyFill="1" applyAlignment="1">
      <alignment horizontal="center"/>
    </xf>
    <xf numFmtId="37" fontId="14" fillId="0" borderId="0" xfId="0" quotePrefix="1" applyNumberFormat="1" applyFont="1" applyFill="1" applyAlignment="1">
      <alignment horizontal="left"/>
    </xf>
    <xf numFmtId="189" fontId="15" fillId="0" borderId="0" xfId="0" applyNumberFormat="1" applyFont="1" applyFill="1" applyAlignment="1">
      <alignment horizontal="right"/>
    </xf>
    <xf numFmtId="38" fontId="11" fillId="0" borderId="0" xfId="0" quotePrefix="1" applyNumberFormat="1" applyFont="1" applyFill="1" applyAlignment="1">
      <alignment horizontal="centerContinuous"/>
    </xf>
    <xf numFmtId="38" fontId="11" fillId="0" borderId="0" xfId="0" applyNumberFormat="1" applyFont="1" applyFill="1" applyAlignment="1">
      <alignment horizontal="centerContinuous"/>
    </xf>
    <xf numFmtId="38" fontId="14" fillId="0" borderId="5" xfId="0" applyNumberFormat="1" applyFont="1" applyFill="1" applyBorder="1" applyAlignment="1">
      <alignment horizontal="center"/>
    </xf>
    <xf numFmtId="38" fontId="14" fillId="0" borderId="0" xfId="0" applyNumberFormat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/>
    </xf>
    <xf numFmtId="38" fontId="11" fillId="0" borderId="0" xfId="0" applyNumberFormat="1" applyFont="1" applyFill="1" applyAlignment="1">
      <alignment horizontal="center"/>
    </xf>
    <xf numFmtId="189" fontId="14" fillId="0" borderId="0" xfId="1" applyNumberFormat="1" applyFont="1" applyFill="1"/>
    <xf numFmtId="189" fontId="14" fillId="0" borderId="5" xfId="1" applyNumberFormat="1" applyFont="1" applyFill="1" applyBorder="1"/>
    <xf numFmtId="38" fontId="14" fillId="0" borderId="5" xfId="0" applyNumberFormat="1" applyFont="1" applyFill="1" applyBorder="1"/>
    <xf numFmtId="189" fontId="14" fillId="0" borderId="8" xfId="1" applyNumberFormat="1" applyFont="1" applyFill="1" applyBorder="1"/>
    <xf numFmtId="38" fontId="14" fillId="0" borderId="8" xfId="0" applyNumberFormat="1" applyFont="1" applyFill="1" applyBorder="1"/>
    <xf numFmtId="189" fontId="14" fillId="0" borderId="9" xfId="1" applyNumberFormat="1" applyFont="1" applyFill="1" applyBorder="1"/>
    <xf numFmtId="38" fontId="14" fillId="0" borderId="9" xfId="0" applyNumberFormat="1" applyFont="1" applyFill="1" applyBorder="1"/>
    <xf numFmtId="189" fontId="14" fillId="0" borderId="2" xfId="1" applyNumberFormat="1" applyFont="1" applyFill="1" applyBorder="1"/>
    <xf numFmtId="38" fontId="14" fillId="0" borderId="0" xfId="0" applyNumberFormat="1" applyFont="1" applyFill="1" applyAlignment="1">
      <alignment horizontal="left"/>
    </xf>
    <xf numFmtId="194" fontId="14" fillId="0" borderId="0" xfId="0" applyNumberFormat="1" applyFont="1" applyFill="1"/>
    <xf numFmtId="189" fontId="8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0" fontId="12" fillId="0" borderId="0" xfId="0" applyFont="1" applyFill="1" applyBorder="1" applyAlignment="1">
      <alignment horizontal="centerContinuous"/>
    </xf>
    <xf numFmtId="0" fontId="12" fillId="0" borderId="0" xfId="0" applyFont="1" applyFill="1" applyBorder="1" applyAlignment="1">
      <alignment horizontal="center"/>
    </xf>
    <xf numFmtId="188" fontId="1" fillId="0" borderId="0" xfId="1" applyNumberFormat="1" applyFont="1" applyFill="1" applyBorder="1"/>
    <xf numFmtId="0" fontId="1" fillId="0" borderId="0" xfId="0" applyFont="1" applyFill="1"/>
    <xf numFmtId="189" fontId="1" fillId="0" borderId="0" xfId="0" applyNumberFormat="1" applyFont="1" applyFill="1"/>
    <xf numFmtId="38" fontId="7" fillId="0" borderId="0" xfId="0" quotePrefix="1" applyNumberFormat="1" applyFont="1" applyFill="1" applyAlignment="1">
      <alignment horizontal="centerContinuous"/>
    </xf>
    <xf numFmtId="38" fontId="7" fillId="0" borderId="0" xfId="0" applyNumberFormat="1" applyFont="1" applyFill="1" applyBorder="1" applyAlignment="1">
      <alignment horizontal="centerContinuous"/>
    </xf>
    <xf numFmtId="38" fontId="7" fillId="0" borderId="0" xfId="0" quotePrefix="1" applyNumberFormat="1" applyFont="1" applyFill="1" applyAlignment="1">
      <alignment horizontal="left" vertical="center"/>
    </xf>
    <xf numFmtId="0" fontId="7" fillId="0" borderId="0" xfId="1" quotePrefix="1" applyFont="1" applyFill="1" applyAlignment="1">
      <alignment horizontal="left"/>
    </xf>
    <xf numFmtId="38" fontId="7" fillId="0" borderId="0" xfId="0" applyNumberFormat="1" applyFont="1" applyFill="1" applyAlignment="1">
      <alignment horizontal="right"/>
    </xf>
    <xf numFmtId="38" fontId="14" fillId="0" borderId="0" xfId="14" applyNumberFormat="1" applyFont="1" applyFill="1"/>
    <xf numFmtId="189" fontId="15" fillId="0" borderId="0" xfId="14" applyNumberFormat="1" applyFont="1" applyFill="1" applyAlignment="1">
      <alignment horizontal="right"/>
    </xf>
    <xf numFmtId="37" fontId="11" fillId="0" borderId="0" xfId="14" applyNumberFormat="1" applyFont="1" applyFill="1" applyAlignment="1">
      <alignment horizontal="centerContinuous"/>
    </xf>
    <xf numFmtId="38" fontId="14" fillId="0" borderId="0" xfId="14" applyNumberFormat="1" applyFont="1" applyFill="1" applyAlignment="1">
      <alignment horizontal="centerContinuous"/>
    </xf>
    <xf numFmtId="38" fontId="11" fillId="0" borderId="0" xfId="14" quotePrefix="1" applyNumberFormat="1" applyFont="1" applyFill="1" applyAlignment="1">
      <alignment horizontal="centerContinuous"/>
    </xf>
    <xf numFmtId="38" fontId="11" fillId="0" borderId="0" xfId="14" applyNumberFormat="1" applyFont="1" applyFill="1" applyAlignment="1">
      <alignment horizontal="centerContinuous"/>
    </xf>
    <xf numFmtId="38" fontId="14" fillId="0" borderId="0" xfId="14" applyNumberFormat="1" applyFont="1" applyFill="1" applyBorder="1"/>
    <xf numFmtId="38" fontId="14" fillId="0" borderId="5" xfId="14" applyNumberFormat="1" applyFont="1" applyFill="1" applyBorder="1" applyAlignment="1">
      <alignment horizontal="centerContinuous"/>
    </xf>
    <xf numFmtId="37" fontId="14" fillId="0" borderId="5" xfId="14" applyNumberFormat="1" applyFont="1" applyFill="1" applyBorder="1" applyAlignment="1">
      <alignment horizontal="centerContinuous"/>
    </xf>
    <xf numFmtId="38" fontId="14" fillId="0" borderId="5" xfId="14" applyNumberFormat="1" applyFont="1" applyFill="1" applyBorder="1" applyAlignment="1">
      <alignment horizontal="center"/>
    </xf>
    <xf numFmtId="0" fontId="14" fillId="0" borderId="3" xfId="14" quotePrefix="1" applyNumberFormat="1" applyFont="1" applyFill="1" applyBorder="1" applyAlignment="1">
      <alignment horizontal="center"/>
    </xf>
    <xf numFmtId="0" fontId="14" fillId="0" borderId="4" xfId="14" quotePrefix="1" applyNumberFormat="1" applyFont="1" applyFill="1" applyBorder="1" applyAlignment="1">
      <alignment horizontal="center" vertical="center"/>
    </xf>
    <xf numFmtId="38" fontId="14" fillId="0" borderId="0" xfId="14" applyNumberFormat="1" applyFont="1" applyFill="1" applyBorder="1" applyAlignment="1">
      <alignment horizontal="center" vertical="center"/>
    </xf>
    <xf numFmtId="37" fontId="14" fillId="0" borderId="0" xfId="14" applyNumberFormat="1" applyFont="1" applyFill="1" applyBorder="1" applyAlignment="1">
      <alignment horizontal="center"/>
    </xf>
    <xf numFmtId="189" fontId="14" fillId="0" borderId="0" xfId="14" applyNumberFormat="1" applyFont="1" applyFill="1"/>
    <xf numFmtId="38" fontId="14" fillId="0" borderId="0" xfId="14" applyNumberFormat="1" applyFont="1" applyFill="1" applyAlignment="1">
      <alignment horizontal="left"/>
    </xf>
    <xf numFmtId="189" fontId="14" fillId="0" borderId="0" xfId="14" applyNumberFormat="1" applyFont="1" applyFill="1" applyBorder="1"/>
    <xf numFmtId="38" fontId="14" fillId="0" borderId="0" xfId="14" applyNumberFormat="1" applyFont="1" applyFill="1" applyAlignment="1">
      <alignment horizontal="center"/>
    </xf>
    <xf numFmtId="189" fontId="14" fillId="0" borderId="3" xfId="14" applyNumberFormat="1" applyFont="1" applyFill="1" applyBorder="1"/>
    <xf numFmtId="189" fontId="14" fillId="0" borderId="10" xfId="14" applyNumberFormat="1" applyFont="1" applyFill="1" applyBorder="1"/>
    <xf numFmtId="37" fontId="14" fillId="0" borderId="0" xfId="14" quotePrefix="1" applyNumberFormat="1" applyFont="1" applyFill="1" applyAlignment="1">
      <alignment horizontal="left"/>
    </xf>
    <xf numFmtId="38" fontId="14" fillId="0" borderId="5" xfId="14" applyNumberFormat="1" applyFont="1" applyFill="1" applyBorder="1"/>
    <xf numFmtId="189" fontId="14" fillId="0" borderId="7" xfId="14" applyNumberFormat="1" applyFont="1" applyFill="1" applyBorder="1"/>
    <xf numFmtId="0" fontId="18" fillId="0" borderId="0" xfId="0" applyFont="1" applyFill="1" applyBorder="1" applyAlignment="1">
      <alignment horizontal="left"/>
    </xf>
    <xf numFmtId="38" fontId="7" fillId="0" borderId="0" xfId="0" applyNumberFormat="1" applyFont="1"/>
    <xf numFmtId="38" fontId="14" fillId="0" borderId="2" xfId="0" applyNumberFormat="1" applyFont="1" applyFill="1" applyBorder="1"/>
    <xf numFmtId="189" fontId="14" fillId="0" borderId="5" xfId="14" applyNumberFormat="1" applyFont="1" applyFill="1" applyBorder="1"/>
    <xf numFmtId="0" fontId="0" fillId="0" borderId="0" xfId="0" applyFill="1" applyAlignment="1"/>
    <xf numFmtId="195" fontId="14" fillId="0" borderId="0" xfId="0" applyNumberFormat="1" applyFont="1" applyFill="1"/>
    <xf numFmtId="187" fontId="14" fillId="0" borderId="0" xfId="1" applyNumberFormat="1" applyFont="1" applyFill="1"/>
    <xf numFmtId="187" fontId="14" fillId="0" borderId="0" xfId="0" applyNumberFormat="1" applyFont="1" applyFill="1" applyBorder="1"/>
    <xf numFmtId="196" fontId="14" fillId="0" borderId="0" xfId="1" applyNumberFormat="1" applyFont="1" applyFill="1"/>
    <xf numFmtId="0" fontId="14" fillId="0" borderId="0" xfId="1" applyFont="1" applyFill="1" applyBorder="1"/>
    <xf numFmtId="188" fontId="7" fillId="0" borderId="0" xfId="1" applyNumberFormat="1" applyFont="1" applyFill="1"/>
    <xf numFmtId="188" fontId="7" fillId="4" borderId="0" xfId="0" applyNumberFormat="1" applyFont="1" applyFill="1"/>
    <xf numFmtId="38" fontId="7" fillId="4" borderId="0" xfId="0" applyNumberFormat="1" applyFont="1" applyFill="1"/>
    <xf numFmtId="40" fontId="14" fillId="0" borderId="0" xfId="0" quotePrefix="1" applyNumberFormat="1" applyFont="1" applyAlignment="1">
      <alignment horizontal="center"/>
    </xf>
    <xf numFmtId="188" fontId="7" fillId="5" borderId="0" xfId="0" applyNumberFormat="1" applyFont="1" applyFill="1"/>
    <xf numFmtId="189" fontId="14" fillId="0" borderId="4" xfId="0" applyNumberFormat="1" applyFont="1" applyFill="1" applyBorder="1"/>
    <xf numFmtId="0" fontId="14" fillId="0" borderId="0" xfId="0" quotePrefix="1" applyNumberFormat="1" applyFont="1" applyFill="1" applyBorder="1" applyAlignment="1">
      <alignment horizontal="center" vertical="center"/>
    </xf>
    <xf numFmtId="188" fontId="7" fillId="0" borderId="7" xfId="0" applyNumberFormat="1" applyFont="1" applyFill="1" applyBorder="1"/>
    <xf numFmtId="189" fontId="14" fillId="0" borderId="9" xfId="14" applyNumberFormat="1" applyFont="1" applyFill="1" applyBorder="1"/>
    <xf numFmtId="38" fontId="14" fillId="0" borderId="8" xfId="14" applyNumberFormat="1" applyFont="1" applyFill="1" applyBorder="1"/>
    <xf numFmtId="189" fontId="14" fillId="0" borderId="2" xfId="14" applyNumberFormat="1" applyFont="1" applyFill="1" applyBorder="1"/>
    <xf numFmtId="189" fontId="38" fillId="0" borderId="0" xfId="0" applyNumberFormat="1" applyFont="1" applyFill="1" applyBorder="1"/>
    <xf numFmtId="38" fontId="20" fillId="0" borderId="0" xfId="14" applyNumberFormat="1" applyFont="1" applyFill="1"/>
    <xf numFmtId="37" fontId="16" fillId="0" borderId="0" xfId="0" applyNumberFormat="1" applyFont="1" applyFill="1"/>
    <xf numFmtId="38" fontId="14" fillId="0" borderId="0" xfId="0" applyNumberFormat="1" applyFont="1" applyFill="1" applyBorder="1" applyAlignment="1">
      <alignment vertical="center"/>
    </xf>
    <xf numFmtId="38" fontId="14" fillId="0" borderId="0" xfId="0" applyNumberFormat="1" applyFont="1" applyFill="1" applyAlignment="1">
      <alignment horizontal="right"/>
    </xf>
    <xf numFmtId="38" fontId="14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0" fillId="0" borderId="0" xfId="0" applyFill="1" applyBorder="1"/>
    <xf numFmtId="38" fontId="14" fillId="0" borderId="0" xfId="0" quotePrefix="1" applyNumberFormat="1" applyFont="1" applyFill="1" applyAlignment="1">
      <alignment horizontal="centerContinuous"/>
    </xf>
    <xf numFmtId="188" fontId="14" fillId="0" borderId="0" xfId="0" applyNumberFormat="1" applyFont="1" applyFill="1"/>
    <xf numFmtId="188" fontId="14" fillId="0" borderId="0" xfId="0" applyNumberFormat="1" applyFont="1" applyFill="1" applyAlignment="1">
      <alignment horizontal="right"/>
    </xf>
    <xf numFmtId="188" fontId="14" fillId="0" borderId="0" xfId="0" applyNumberFormat="1" applyFont="1" applyFill="1" applyBorder="1" applyAlignment="1">
      <alignment horizontal="right"/>
    </xf>
    <xf numFmtId="188" fontId="14" fillId="0" borderId="0" xfId="0" applyNumberFormat="1" applyFont="1" applyFill="1" applyBorder="1"/>
    <xf numFmtId="0" fontId="14" fillId="0" borderId="0" xfId="1" quotePrefix="1" applyFont="1" applyFill="1" applyAlignment="1">
      <alignment horizontal="left"/>
    </xf>
    <xf numFmtId="38" fontId="14" fillId="0" borderId="7" xfId="0" applyNumberFormat="1" applyFont="1" applyFill="1" applyBorder="1"/>
    <xf numFmtId="38" fontId="14" fillId="0" borderId="0" xfId="0" applyNumberFormat="1" applyFont="1" applyFill="1" applyBorder="1" applyAlignment="1"/>
    <xf numFmtId="0" fontId="39" fillId="0" borderId="0" xfId="1" applyFont="1" applyFill="1"/>
    <xf numFmtId="189" fontId="39" fillId="0" borderId="7" xfId="1" applyNumberFormat="1" applyFont="1" applyFill="1" applyBorder="1"/>
    <xf numFmtId="43" fontId="39" fillId="0" borderId="0" xfId="1" applyNumberFormat="1" applyFont="1" applyFill="1"/>
    <xf numFmtId="38" fontId="14" fillId="0" borderId="2" xfId="14" applyNumberFormat="1" applyFont="1" applyFill="1" applyBorder="1"/>
    <xf numFmtId="38" fontId="14" fillId="0" borderId="9" xfId="14" applyNumberFormat="1" applyFont="1" applyFill="1" applyBorder="1"/>
    <xf numFmtId="38" fontId="14" fillId="0" borderId="3" xfId="14" applyNumberFormat="1" applyFont="1" applyFill="1" applyBorder="1"/>
    <xf numFmtId="38" fontId="14" fillId="0" borderId="7" xfId="14" applyNumberFormat="1" applyFont="1" applyFill="1" applyBorder="1"/>
    <xf numFmtId="189" fontId="39" fillId="0" borderId="0" xfId="1" applyNumberFormat="1" applyFont="1" applyFill="1"/>
    <xf numFmtId="189" fontId="14" fillId="0" borderId="4" xfId="14" applyNumberFormat="1" applyFont="1" applyFill="1" applyBorder="1"/>
    <xf numFmtId="0" fontId="14" fillId="0" borderId="3" xfId="1" applyFont="1" applyFill="1" applyBorder="1" applyAlignment="1">
      <alignment horizontal="center"/>
    </xf>
    <xf numFmtId="0" fontId="14" fillId="0" borderId="0" xfId="1" applyFont="1" applyFill="1" applyAlignment="1">
      <alignment horizontal="center"/>
    </xf>
    <xf numFmtId="4" fontId="7" fillId="0" borderId="0" xfId="1" applyNumberFormat="1" applyFont="1" applyFill="1"/>
    <xf numFmtId="189" fontId="39" fillId="0" borderId="5" xfId="1" applyNumberFormat="1" applyFont="1" applyFill="1" applyBorder="1"/>
    <xf numFmtId="0" fontId="14" fillId="0" borderId="3" xfId="0" applyNumberFormat="1" applyFont="1" applyFill="1" applyBorder="1" applyAlignment="1">
      <alignment horizontal="center"/>
    </xf>
    <xf numFmtId="0" fontId="18" fillId="0" borderId="0" xfId="0" applyFont="1" applyFill="1"/>
    <xf numFmtId="188" fontId="18" fillId="0" borderId="0" xfId="1" applyNumberFormat="1" applyFont="1" applyFill="1" applyBorder="1"/>
    <xf numFmtId="38" fontId="17" fillId="0" borderId="0" xfId="0" applyNumberFormat="1" applyFont="1" applyFill="1"/>
    <xf numFmtId="38" fontId="14" fillId="0" borderId="0" xfId="14" applyNumberFormat="1" applyFont="1" applyFill="1" applyBorder="1" applyAlignment="1">
      <alignment horizontal="left"/>
    </xf>
    <xf numFmtId="38" fontId="14" fillId="0" borderId="0" xfId="14" applyNumberFormat="1" applyFont="1" applyFill="1" applyBorder="1" applyAlignment="1">
      <alignment horizontal="center"/>
    </xf>
    <xf numFmtId="0" fontId="14" fillId="0" borderId="0" xfId="0" applyNumberFormat="1" applyFont="1" applyFill="1" applyAlignment="1">
      <alignment horizontal="center"/>
    </xf>
    <xf numFmtId="4" fontId="14" fillId="0" borderId="0" xfId="1" applyNumberFormat="1" applyFont="1" applyFill="1"/>
    <xf numFmtId="38" fontId="39" fillId="0" borderId="0" xfId="1" applyNumberFormat="1" applyFont="1" applyFill="1"/>
    <xf numFmtId="189" fontId="14" fillId="5" borderId="2" xfId="0" applyNumberFormat="1" applyFont="1" applyFill="1" applyBorder="1"/>
    <xf numFmtId="38" fontId="21" fillId="0" borderId="0" xfId="14" applyNumberFormat="1" applyFont="1" applyFill="1"/>
    <xf numFmtId="38" fontId="14" fillId="0" borderId="5" xfId="0" applyNumberFormat="1" applyFont="1" applyFill="1" applyBorder="1" applyAlignment="1">
      <alignment horizontal="center" vertical="center"/>
    </xf>
    <xf numFmtId="38" fontId="14" fillId="6" borderId="0" xfId="0" applyNumberFormat="1" applyFont="1" applyFill="1"/>
    <xf numFmtId="187" fontId="14" fillId="0" borderId="0" xfId="14" applyNumberFormat="1" applyFont="1" applyFill="1"/>
    <xf numFmtId="189" fontId="14" fillId="0" borderId="8" xfId="14" applyNumberFormat="1" applyFont="1" applyFill="1" applyBorder="1"/>
    <xf numFmtId="38" fontId="14" fillId="0" borderId="0" xfId="0" quotePrefix="1" applyNumberFormat="1" applyFont="1" applyFill="1" applyAlignment="1">
      <alignment vertical="center"/>
    </xf>
    <xf numFmtId="38" fontId="14" fillId="0" borderId="0" xfId="0" quotePrefix="1" applyNumberFormat="1" applyFont="1" applyFill="1" applyAlignment="1">
      <alignment horizontal="center"/>
    </xf>
    <xf numFmtId="189" fontId="14" fillId="0" borderId="0" xfId="11" applyNumberFormat="1" applyFont="1" applyFill="1"/>
    <xf numFmtId="189" fontId="16" fillId="0" borderId="0" xfId="0" applyNumberFormat="1" applyFont="1" applyFill="1" applyBorder="1"/>
    <xf numFmtId="189" fontId="14" fillId="0" borderId="0" xfId="1" applyNumberFormat="1" applyFont="1" applyFill="1" applyBorder="1" applyAlignment="1">
      <alignment horizontal="right"/>
    </xf>
    <xf numFmtId="189" fontId="14" fillId="0" borderId="0" xfId="0" quotePrefix="1" applyNumberFormat="1" applyFont="1" applyFill="1" applyBorder="1" applyAlignment="1">
      <alignment horizontal="center"/>
    </xf>
    <xf numFmtId="40" fontId="14" fillId="0" borderId="0" xfId="0" applyNumberFormat="1" applyFont="1" applyFill="1"/>
    <xf numFmtId="38" fontId="14" fillId="0" borderId="0" xfId="0" quotePrefix="1" applyNumberFormat="1" applyFont="1" applyFill="1" applyBorder="1" applyAlignment="1">
      <alignment horizontal="center"/>
    </xf>
    <xf numFmtId="197" fontId="14" fillId="0" borderId="0" xfId="0" applyNumberFormat="1" applyFont="1" applyFill="1"/>
    <xf numFmtId="187" fontId="7" fillId="0" borderId="0" xfId="0" applyNumberFormat="1" applyFont="1" applyFill="1" applyBorder="1" applyAlignment="1"/>
    <xf numFmtId="37" fontId="17" fillId="0" borderId="0" xfId="0" applyNumberFormat="1" applyFont="1" applyFill="1"/>
    <xf numFmtId="189" fontId="17" fillId="0" borderId="0" xfId="0" applyNumberFormat="1" applyFont="1" applyFill="1" applyBorder="1" applyAlignment="1"/>
    <xf numFmtId="189" fontId="17" fillId="0" borderId="0" xfId="0" applyNumberFormat="1" applyFont="1" applyFill="1" applyAlignment="1"/>
    <xf numFmtId="4" fontId="17" fillId="0" borderId="0" xfId="1" applyNumberFormat="1" applyFont="1" applyFill="1"/>
    <xf numFmtId="0" fontId="1" fillId="0" borderId="0" xfId="0" applyFont="1" applyFill="1" applyAlignment="1"/>
    <xf numFmtId="37" fontId="20" fillId="0" borderId="0" xfId="0" quotePrefix="1" applyNumberFormat="1" applyFont="1" applyFill="1" applyAlignment="1">
      <alignment horizontal="left"/>
    </xf>
    <xf numFmtId="0" fontId="20" fillId="0" borderId="0" xfId="0" applyFont="1" applyFill="1"/>
    <xf numFmtId="38" fontId="40" fillId="0" borderId="0" xfId="0" applyNumberFormat="1" applyFont="1" applyFill="1"/>
    <xf numFmtId="37" fontId="7" fillId="0" borderId="0" xfId="0" applyNumberFormat="1" applyFont="1" applyFill="1" applyBorder="1" applyAlignment="1">
      <alignment horizontal="center" vertical="center"/>
    </xf>
    <xf numFmtId="187" fontId="7" fillId="0" borderId="0" xfId="0" applyNumberFormat="1" applyFont="1" applyFill="1" applyAlignment="1"/>
    <xf numFmtId="187" fontId="14" fillId="0" borderId="0" xfId="0" applyNumberFormat="1" applyFont="1" applyFill="1"/>
    <xf numFmtId="197" fontId="11" fillId="0" borderId="0" xfId="0" applyNumberFormat="1" applyFont="1" applyFill="1" applyBorder="1"/>
    <xf numFmtId="40" fontId="14" fillId="0" borderId="0" xfId="0" applyNumberFormat="1" applyFont="1" applyFill="1" applyAlignment="1">
      <alignment horizontal="right"/>
    </xf>
    <xf numFmtId="198" fontId="14" fillId="0" borderId="0" xfId="0" applyNumberFormat="1" applyFont="1" applyFill="1"/>
    <xf numFmtId="38" fontId="16" fillId="0" borderId="0" xfId="0" applyNumberFormat="1" applyFont="1" applyFill="1" applyAlignment="1">
      <alignment horizontal="left"/>
    </xf>
    <xf numFmtId="38" fontId="14" fillId="0" borderId="0" xfId="0" quotePrefix="1" applyNumberFormat="1" applyFont="1" applyFill="1"/>
    <xf numFmtId="37" fontId="40" fillId="0" borderId="0" xfId="0" applyNumberFormat="1" applyFont="1" applyFill="1"/>
    <xf numFmtId="38" fontId="40" fillId="0" borderId="0" xfId="0" applyNumberFormat="1" applyFont="1" applyFill="1" applyAlignment="1">
      <alignment horizontal="centerContinuous"/>
    </xf>
    <xf numFmtId="37" fontId="40" fillId="0" borderId="0" xfId="0" applyNumberFormat="1" applyFont="1" applyFill="1" applyBorder="1"/>
    <xf numFmtId="38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37" fontId="14" fillId="0" borderId="0" xfId="0" applyNumberFormat="1" applyFont="1" applyFill="1" applyAlignment="1">
      <alignment horizontal="centerContinuous"/>
    </xf>
    <xf numFmtId="0" fontId="11" fillId="0" borderId="0" xfId="0" applyFont="1" applyFill="1" applyBorder="1" applyAlignment="1">
      <alignment horizontal="centerContinuous"/>
    </xf>
    <xf numFmtId="37" fontId="25" fillId="0" borderId="0" xfId="0" quotePrefix="1" applyNumberFormat="1" applyFont="1" applyFill="1" applyBorder="1"/>
    <xf numFmtId="37" fontId="20" fillId="0" borderId="0" xfId="14" quotePrefix="1" applyNumberFormat="1" applyFont="1" applyFill="1" applyAlignment="1">
      <alignment horizontal="left"/>
    </xf>
    <xf numFmtId="37" fontId="25" fillId="0" borderId="0" xfId="0" applyNumberFormat="1" applyFont="1" applyFill="1"/>
    <xf numFmtId="37" fontId="25" fillId="0" borderId="0" xfId="0" applyNumberFormat="1" applyFont="1" applyFill="1" applyAlignment="1">
      <alignment horizontal="left"/>
    </xf>
    <xf numFmtId="37" fontId="25" fillId="0" borderId="0" xfId="0" quotePrefix="1" applyNumberFormat="1" applyFont="1" applyFill="1" applyAlignment="1">
      <alignment horizontal="left"/>
    </xf>
    <xf numFmtId="0" fontId="25" fillId="0" borderId="0" xfId="0" applyFont="1" applyFill="1"/>
    <xf numFmtId="37" fontId="25" fillId="0" borderId="0" xfId="0" applyNumberFormat="1" applyFont="1" applyFill="1" applyBorder="1"/>
    <xf numFmtId="38" fontId="25" fillId="0" borderId="0" xfId="0" applyNumberFormat="1" applyFont="1" applyFill="1"/>
    <xf numFmtId="38" fontId="25" fillId="0" borderId="0" xfId="0" applyNumberFormat="1" applyFont="1" applyFill="1" applyAlignment="1">
      <alignment horizontal="left"/>
    </xf>
    <xf numFmtId="38" fontId="41" fillId="0" borderId="0" xfId="0" applyNumberFormat="1" applyFont="1" applyFill="1"/>
    <xf numFmtId="38" fontId="25" fillId="0" borderId="0" xfId="0" quotePrefix="1" applyNumberFormat="1" applyFont="1" applyFill="1" applyAlignment="1">
      <alignment horizontal="left"/>
    </xf>
    <xf numFmtId="38" fontId="25" fillId="0" borderId="0" xfId="0" quotePrefix="1" applyNumberFormat="1" applyFont="1" applyFill="1"/>
    <xf numFmtId="38" fontId="25" fillId="0" borderId="0" xfId="0" applyNumberFormat="1" applyFont="1" applyFill="1" applyAlignment="1"/>
    <xf numFmtId="38" fontId="20" fillId="0" borderId="0" xfId="0" applyNumberFormat="1" applyFont="1" applyFill="1"/>
    <xf numFmtId="38" fontId="20" fillId="0" borderId="0" xfId="0" applyNumberFormat="1" applyFont="1" applyFill="1" applyAlignment="1">
      <alignment horizontal="left"/>
    </xf>
    <xf numFmtId="38" fontId="20" fillId="0" borderId="0" xfId="0" applyNumberFormat="1" applyFont="1" applyFill="1" applyAlignment="1"/>
    <xf numFmtId="38" fontId="20" fillId="0" borderId="0" xfId="0" quotePrefix="1" applyNumberFormat="1" applyFont="1" applyFill="1"/>
    <xf numFmtId="38" fontId="20" fillId="0" borderId="0" xfId="0" quotePrefix="1" applyNumberFormat="1" applyFont="1" applyFill="1" applyAlignment="1">
      <alignment horizontal="left"/>
    </xf>
    <xf numFmtId="38" fontId="20" fillId="0" borderId="0" xfId="14" applyNumberFormat="1" applyFont="1" applyFill="1" applyAlignment="1">
      <alignment horizontal="left"/>
    </xf>
    <xf numFmtId="0" fontId="26" fillId="0" borderId="0" xfId="0" applyFont="1" applyFill="1" applyBorder="1" applyAlignment="1">
      <alignment horizontal="left"/>
    </xf>
    <xf numFmtId="37" fontId="20" fillId="0" borderId="0" xfId="0" applyNumberFormat="1" applyFont="1" applyFill="1"/>
    <xf numFmtId="0" fontId="20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 vertical="center"/>
    </xf>
    <xf numFmtId="37" fontId="20" fillId="0" borderId="0" xfId="0" applyNumberFormat="1" applyFont="1" applyFill="1" applyBorder="1" applyAlignment="1">
      <alignment horizontal="left"/>
    </xf>
    <xf numFmtId="0" fontId="20" fillId="0" borderId="0" xfId="0" applyFont="1" applyFill="1" applyAlignment="1"/>
    <xf numFmtId="38" fontId="20" fillId="0" borderId="0" xfId="0" quotePrefix="1" applyNumberFormat="1" applyFont="1" applyFill="1" applyAlignment="1">
      <alignment horizontal="left" vertical="center"/>
    </xf>
    <xf numFmtId="37" fontId="16" fillId="0" borderId="0" xfId="0" quotePrefix="1" applyNumberFormat="1" applyFont="1" applyFill="1"/>
    <xf numFmtId="37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7" fillId="0" borderId="0" xfId="0" applyFont="1" applyFill="1" applyBorder="1"/>
    <xf numFmtId="0" fontId="17" fillId="0" borderId="0" xfId="0" applyFont="1" applyFill="1"/>
    <xf numFmtId="0" fontId="17" fillId="0" borderId="0" xfId="0" applyFont="1" applyFill="1" applyAlignment="1">
      <alignment horizontal="center"/>
    </xf>
    <xf numFmtId="37" fontId="13" fillId="0" borderId="0" xfId="0" applyNumberFormat="1" applyFont="1" applyFill="1"/>
    <xf numFmtId="37" fontId="13" fillId="0" borderId="0" xfId="0" applyNumberFormat="1" applyFont="1" applyFill="1" applyBorder="1"/>
    <xf numFmtId="4" fontId="13" fillId="0" borderId="0" xfId="1" applyNumberFormat="1" applyFont="1" applyFill="1"/>
    <xf numFmtId="37" fontId="13" fillId="0" borderId="5" xfId="0" applyNumberFormat="1" applyFont="1" applyFill="1" applyBorder="1" applyAlignment="1">
      <alignment horizontal="centerContinuous"/>
    </xf>
    <xf numFmtId="38" fontId="10" fillId="0" borderId="0" xfId="14" applyNumberFormat="1" applyFont="1" applyFill="1"/>
    <xf numFmtId="0" fontId="29" fillId="0" borderId="0" xfId="0" applyFont="1" applyFill="1"/>
    <xf numFmtId="189" fontId="30" fillId="0" borderId="0" xfId="0" applyNumberFormat="1" applyFont="1" applyFill="1" applyAlignment="1">
      <alignment horizontal="right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2" fillId="0" borderId="0" xfId="0" applyFont="1" applyFill="1" applyBorder="1" applyAlignment="1">
      <alignment horizontal="centerContinuous"/>
    </xf>
    <xf numFmtId="0" fontId="31" fillId="0" borderId="4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29" fillId="0" borderId="0" xfId="0" applyFont="1" applyFill="1" applyBorder="1" applyAlignment="1">
      <alignment horizontal="center"/>
    </xf>
    <xf numFmtId="0" fontId="29" fillId="0" borderId="5" xfId="0" applyFont="1" applyFill="1" applyBorder="1" applyAlignment="1">
      <alignment horizontal="centerContinuous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9" fillId="0" borderId="0" xfId="0" applyFont="1" applyFill="1" applyBorder="1" applyAlignment="1">
      <alignment horizontal="centerContinuous" vertical="center"/>
    </xf>
    <xf numFmtId="188" fontId="14" fillId="0" borderId="0" xfId="1" applyNumberFormat="1" applyFont="1" applyFill="1" applyBorder="1"/>
    <xf numFmtId="189" fontId="14" fillId="0" borderId="0" xfId="1" applyNumberFormat="1" applyFont="1" applyFill="1" applyBorder="1"/>
    <xf numFmtId="198" fontId="14" fillId="0" borderId="0" xfId="0" applyNumberFormat="1" applyFont="1" applyFill="1" applyBorder="1"/>
    <xf numFmtId="38" fontId="17" fillId="0" borderId="0" xfId="0" quotePrefix="1" applyNumberFormat="1" applyFont="1" applyFill="1" applyAlignment="1">
      <alignment horizontal="left"/>
    </xf>
    <xf numFmtId="189" fontId="7" fillId="0" borderId="0" xfId="0" applyNumberFormat="1" applyFont="1" applyFill="1" applyBorder="1" applyAlignment="1">
      <alignment horizontal="center"/>
    </xf>
    <xf numFmtId="189" fontId="7" fillId="0" borderId="5" xfId="0" applyNumberFormat="1" applyFont="1" applyFill="1" applyBorder="1" applyAlignment="1">
      <alignment horizontal="center"/>
    </xf>
    <xf numFmtId="189" fontId="7" fillId="0" borderId="0" xfId="0" applyNumberFormat="1" applyFont="1" applyFill="1" applyBorder="1" applyAlignment="1">
      <alignment horizontal="centerContinuous"/>
    </xf>
    <xf numFmtId="37" fontId="13" fillId="0" borderId="0" xfId="0" applyNumberFormat="1" applyFont="1" applyFill="1" applyAlignment="1">
      <alignment vertical="center"/>
    </xf>
    <xf numFmtId="37" fontId="13" fillId="0" borderId="0" xfId="0" applyNumberFormat="1" applyFont="1" applyFill="1" applyBorder="1" applyAlignment="1">
      <alignment vertical="center"/>
    </xf>
    <xf numFmtId="4" fontId="13" fillId="0" borderId="0" xfId="1" applyNumberFormat="1" applyFont="1" applyFill="1" applyAlignment="1">
      <alignment vertical="center"/>
    </xf>
    <xf numFmtId="38" fontId="10" fillId="0" borderId="0" xfId="0" applyNumberFormat="1" applyFont="1" applyFill="1"/>
    <xf numFmtId="38" fontId="10" fillId="0" borderId="5" xfId="0" applyNumberFormat="1" applyFont="1" applyFill="1" applyBorder="1" applyAlignment="1">
      <alignment horizontal="centerContinuous"/>
    </xf>
    <xf numFmtId="37" fontId="10" fillId="0" borderId="5" xfId="0" applyNumberFormat="1" applyFont="1" applyFill="1" applyBorder="1" applyAlignment="1">
      <alignment horizontal="centerContinuous"/>
    </xf>
    <xf numFmtId="189" fontId="7" fillId="0" borderId="4" xfId="0" applyNumberFormat="1" applyFont="1" applyFill="1" applyBorder="1" applyAlignment="1">
      <alignment horizontal="center" vertical="center"/>
    </xf>
    <xf numFmtId="189" fontId="7" fillId="0" borderId="0" xfId="0" applyNumberFormat="1" applyFont="1" applyFill="1" applyBorder="1" applyAlignment="1">
      <alignment horizontal="center" vertical="center"/>
    </xf>
    <xf numFmtId="189" fontId="14" fillId="0" borderId="0" xfId="0" applyNumberFormat="1" applyFont="1" applyFill="1" applyAlignment="1"/>
    <xf numFmtId="189" fontId="14" fillId="0" borderId="0" xfId="0" applyNumberFormat="1" applyFont="1" applyFill="1" applyBorder="1" applyAlignment="1"/>
    <xf numFmtId="189" fontId="14" fillId="0" borderId="5" xfId="0" applyNumberFormat="1" applyFont="1" applyFill="1" applyBorder="1" applyAlignment="1"/>
    <xf numFmtId="189" fontId="14" fillId="0" borderId="3" xfId="0" applyNumberFormat="1" applyFont="1" applyFill="1" applyBorder="1" applyAlignment="1"/>
    <xf numFmtId="189" fontId="7" fillId="0" borderId="5" xfId="0" applyNumberFormat="1" applyFont="1" applyFill="1" applyBorder="1" applyAlignment="1">
      <alignment horizontal="center" vertical="center"/>
    </xf>
    <xf numFmtId="189" fontId="14" fillId="0" borderId="0" xfId="0" applyNumberFormat="1" applyFont="1" applyFill="1" applyBorder="1" applyAlignment="1">
      <alignment horizontal="center"/>
    </xf>
    <xf numFmtId="189" fontId="14" fillId="0" borderId="10" xfId="0" applyNumberFormat="1" applyFont="1" applyFill="1" applyBorder="1" applyAlignment="1"/>
    <xf numFmtId="189" fontId="14" fillId="0" borderId="0" xfId="0" applyNumberFormat="1" applyFont="1" applyFill="1" applyAlignment="1">
      <alignment horizontal="right"/>
    </xf>
    <xf numFmtId="189" fontId="14" fillId="0" borderId="3" xfId="0" applyNumberFormat="1" applyFont="1" applyFill="1" applyBorder="1" applyAlignment="1">
      <alignment horizontal="center"/>
    </xf>
    <xf numFmtId="189" fontId="14" fillId="0" borderId="10" xfId="0" applyNumberFormat="1" applyFont="1" applyFill="1" applyBorder="1"/>
    <xf numFmtId="37" fontId="10" fillId="0" borderId="4" xfId="0" applyNumberFormat="1" applyFont="1" applyFill="1" applyBorder="1" applyAlignment="1">
      <alignment horizontal="center"/>
    </xf>
    <xf numFmtId="37" fontId="13" fillId="0" borderId="0" xfId="0" applyNumberFormat="1" applyFont="1" applyFill="1" applyBorder="1" applyAlignment="1">
      <alignment horizontal="centerContinuous"/>
    </xf>
    <xf numFmtId="0" fontId="14" fillId="0" borderId="5" xfId="0" quotePrefix="1" applyNumberFormat="1" applyFont="1" applyFill="1" applyBorder="1" applyAlignment="1">
      <alignment horizontal="center"/>
    </xf>
    <xf numFmtId="0" fontId="14" fillId="0" borderId="4" xfId="0" quotePrefix="1" applyNumberFormat="1" applyFont="1" applyFill="1" applyBorder="1" applyAlignment="1">
      <alignment horizontal="center"/>
    </xf>
    <xf numFmtId="197" fontId="11" fillId="0" borderId="0" xfId="0" applyNumberFormat="1" applyFont="1"/>
    <xf numFmtId="189" fontId="40" fillId="0" borderId="0" xfId="0" applyNumberFormat="1" applyFont="1" applyFill="1" applyBorder="1"/>
    <xf numFmtId="188" fontId="14" fillId="0" borderId="8" xfId="1" applyNumberFormat="1" applyFont="1" applyFill="1" applyBorder="1"/>
    <xf numFmtId="188" fontId="14" fillId="0" borderId="9" xfId="1" applyNumberFormat="1" applyFont="1" applyFill="1" applyBorder="1"/>
    <xf numFmtId="188" fontId="14" fillId="0" borderId="7" xfId="1" applyNumberFormat="1" applyFont="1" applyFill="1" applyBorder="1"/>
    <xf numFmtId="188" fontId="14" fillId="0" borderId="0" xfId="0" applyNumberFormat="1" applyFont="1" applyFill="1" applyBorder="1" applyAlignment="1">
      <alignment horizontal="center"/>
    </xf>
    <xf numFmtId="188" fontId="14" fillId="0" borderId="5" xfId="1" applyNumberFormat="1" applyFont="1" applyFill="1" applyBorder="1"/>
    <xf numFmtId="188" fontId="14" fillId="0" borderId="2" xfId="1" applyNumberFormat="1" applyFont="1" applyFill="1" applyBorder="1"/>
    <xf numFmtId="189" fontId="39" fillId="0" borderId="0" xfId="1" applyNumberFormat="1" applyFont="1" applyFill="1" applyBorder="1"/>
    <xf numFmtId="189" fontId="40" fillId="0" borderId="0" xfId="1" applyNumberFormat="1" applyFont="1" applyFill="1" applyBorder="1"/>
    <xf numFmtId="189" fontId="40" fillId="0" borderId="0" xfId="0" applyNumberFormat="1" applyFont="1" applyFill="1"/>
    <xf numFmtId="189" fontId="39" fillId="0" borderId="8" xfId="1" applyNumberFormat="1" applyFont="1" applyFill="1" applyBorder="1"/>
    <xf numFmtId="189" fontId="39" fillId="0" borderId="9" xfId="1" applyNumberFormat="1" applyFont="1" applyFill="1" applyBorder="1"/>
    <xf numFmtId="189" fontId="14" fillId="0" borderId="7" xfId="1" applyNumberFormat="1" applyFont="1" applyFill="1" applyBorder="1"/>
    <xf numFmtId="189" fontId="39" fillId="0" borderId="2" xfId="1" applyNumberFormat="1" applyFont="1" applyFill="1" applyBorder="1"/>
    <xf numFmtId="188" fontId="14" fillId="0" borderId="5" xfId="0" applyNumberFormat="1" applyFont="1" applyFill="1" applyBorder="1"/>
    <xf numFmtId="188" fontId="14" fillId="0" borderId="4" xfId="0" applyNumberFormat="1" applyFont="1" applyFill="1" applyBorder="1"/>
    <xf numFmtId="188" fontId="14" fillId="0" borderId="5" xfId="0" applyNumberFormat="1" applyFont="1" applyFill="1" applyBorder="1" applyAlignment="1">
      <alignment horizontal="right"/>
    </xf>
    <xf numFmtId="188" fontId="14" fillId="0" borderId="3" xfId="0" applyNumberFormat="1" applyFont="1" applyFill="1" applyBorder="1"/>
    <xf numFmtId="38" fontId="20" fillId="0" borderId="0" xfId="0" applyNumberFormat="1" applyFont="1" applyFill="1" applyAlignment="1">
      <alignment horizontal="center"/>
    </xf>
    <xf numFmtId="0" fontId="7" fillId="0" borderId="5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Continuous"/>
    </xf>
    <xf numFmtId="0" fontId="7" fillId="0" borderId="0" xfId="0" applyNumberFormat="1" applyFont="1" applyFill="1" applyBorder="1" applyAlignment="1">
      <alignment horizontal="center"/>
    </xf>
    <xf numFmtId="0" fontId="7" fillId="0" borderId="5" xfId="0" applyNumberFormat="1" applyFont="1" applyFill="1" applyBorder="1" applyAlignment="1">
      <alignment horizontal="centerContinuous"/>
    </xf>
    <xf numFmtId="0" fontId="7" fillId="0" borderId="0" xfId="0" applyNumberFormat="1" applyFont="1" applyFill="1"/>
    <xf numFmtId="0" fontId="7" fillId="0" borderId="4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Continuous"/>
    </xf>
    <xf numFmtId="0" fontId="14" fillId="0" borderId="5" xfId="0" quotePrefix="1" applyNumberFormat="1" applyFont="1" applyFill="1" applyBorder="1" applyAlignment="1">
      <alignment vertical="center"/>
    </xf>
    <xf numFmtId="38" fontId="17" fillId="0" borderId="0" xfId="0" applyNumberFormat="1" applyFont="1" applyFill="1" applyBorder="1"/>
    <xf numFmtId="37" fontId="16" fillId="0" borderId="0" xfId="0" applyNumberFormat="1" applyFont="1" applyFill="1" applyAlignment="1">
      <alignment horizontal="centerContinuous"/>
    </xf>
    <xf numFmtId="38" fontId="17" fillId="0" borderId="0" xfId="0" applyNumberFormat="1" applyFont="1" applyFill="1" applyAlignment="1">
      <alignment horizontal="centerContinuous"/>
    </xf>
    <xf numFmtId="38" fontId="16" fillId="0" borderId="0" xfId="0" quotePrefix="1" applyNumberFormat="1" applyFont="1" applyFill="1" applyAlignment="1">
      <alignment horizontal="centerContinuous"/>
    </xf>
    <xf numFmtId="38" fontId="16" fillId="0" borderId="0" xfId="0" applyNumberFormat="1" applyFont="1" applyFill="1" applyAlignment="1">
      <alignment horizontal="centerContinuous"/>
    </xf>
    <xf numFmtId="0" fontId="18" fillId="0" borderId="5" xfId="0" applyNumberFormat="1" applyFont="1" applyFill="1" applyBorder="1" applyAlignment="1">
      <alignment horizontal="centerContinuous"/>
    </xf>
    <xf numFmtId="38" fontId="17" fillId="0" borderId="5" xfId="0" applyNumberFormat="1" applyFont="1" applyFill="1" applyBorder="1" applyAlignment="1">
      <alignment horizontal="centerContinuous"/>
    </xf>
    <xf numFmtId="38" fontId="34" fillId="0" borderId="0" xfId="0" applyNumberFormat="1" applyFont="1" applyFill="1"/>
    <xf numFmtId="38" fontId="34" fillId="0" borderId="5" xfId="0" applyNumberFormat="1" applyFont="1" applyFill="1" applyBorder="1" applyAlignment="1">
      <alignment horizontal="centerContinuous"/>
    </xf>
    <xf numFmtId="37" fontId="35" fillId="0" borderId="5" xfId="0" applyNumberFormat="1" applyFont="1" applyFill="1" applyBorder="1" applyAlignment="1">
      <alignment horizontal="centerContinuous"/>
    </xf>
    <xf numFmtId="0" fontId="17" fillId="0" borderId="0" xfId="0" quotePrefix="1" applyNumberFormat="1" applyFont="1" applyFill="1" applyBorder="1" applyAlignment="1">
      <alignment horizontal="center"/>
    </xf>
    <xf numFmtId="0" fontId="17" fillId="0" borderId="0" xfId="0" quotePrefix="1" applyNumberFormat="1" applyFont="1" applyFill="1" applyBorder="1" applyAlignment="1">
      <alignment horizontal="center" vertical="center"/>
    </xf>
    <xf numFmtId="37" fontId="17" fillId="0" borderId="0" xfId="0" applyNumberFormat="1" applyFont="1" applyFill="1" applyBorder="1" applyAlignment="1">
      <alignment horizontal="center"/>
    </xf>
    <xf numFmtId="38" fontId="17" fillId="0" borderId="0" xfId="0" applyNumberFormat="1" applyFont="1" applyFill="1" applyBorder="1" applyAlignment="1">
      <alignment vertical="center"/>
    </xf>
    <xf numFmtId="38" fontId="17" fillId="0" borderId="0" xfId="0" quotePrefix="1" applyNumberFormat="1" applyFont="1" applyFill="1" applyBorder="1" applyAlignment="1">
      <alignment horizontal="center"/>
    </xf>
    <xf numFmtId="189" fontId="17" fillId="0" borderId="0" xfId="0" applyNumberFormat="1" applyFont="1" applyFill="1" applyBorder="1"/>
    <xf numFmtId="189" fontId="17" fillId="0" borderId="5" xfId="0" applyNumberFormat="1" applyFont="1" applyFill="1" applyBorder="1"/>
    <xf numFmtId="189" fontId="17" fillId="0" borderId="3" xfId="0" applyNumberFormat="1" applyFont="1" applyFill="1" applyBorder="1"/>
    <xf numFmtId="189" fontId="17" fillId="0" borderId="4" xfId="0" applyNumberFormat="1" applyFont="1" applyFill="1" applyBorder="1"/>
    <xf numFmtId="189" fontId="17" fillId="0" borderId="0" xfId="0" applyNumberFormat="1" applyFont="1" applyFill="1"/>
    <xf numFmtId="38" fontId="17" fillId="0" borderId="0" xfId="0" applyNumberFormat="1" applyFont="1" applyFill="1" applyAlignment="1">
      <alignment horizontal="center"/>
    </xf>
    <xf numFmtId="189" fontId="17" fillId="0" borderId="7" xfId="0" applyNumberFormat="1" applyFont="1" applyFill="1" applyBorder="1"/>
    <xf numFmtId="189" fontId="17" fillId="0" borderId="10" xfId="0" applyNumberFormat="1" applyFont="1" applyFill="1" applyBorder="1"/>
    <xf numFmtId="187" fontId="17" fillId="0" borderId="0" xfId="0" applyNumberFormat="1" applyFont="1" applyFill="1" applyBorder="1"/>
    <xf numFmtId="38" fontId="17" fillId="0" borderId="0" xfId="0" applyNumberFormat="1" applyFont="1" applyFill="1" applyAlignment="1">
      <alignment horizontal="left"/>
    </xf>
    <xf numFmtId="189" fontId="17" fillId="0" borderId="0" xfId="0" applyNumberFormat="1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/>
    </xf>
    <xf numFmtId="188" fontId="14" fillId="0" borderId="4" xfId="1" applyNumberFormat="1" applyFont="1" applyFill="1" applyBorder="1"/>
    <xf numFmtId="189" fontId="14" fillId="0" borderId="4" xfId="1" applyNumberFormat="1" applyFont="1" applyFill="1" applyBorder="1"/>
    <xf numFmtId="189" fontId="33" fillId="0" borderId="5" xfId="1" applyNumberFormat="1" applyFont="1" applyFill="1" applyBorder="1"/>
    <xf numFmtId="37" fontId="1" fillId="0" borderId="0" xfId="0" quotePrefix="1" applyNumberFormat="1" applyFont="1" applyFill="1" applyAlignment="1">
      <alignment horizontal="center"/>
    </xf>
    <xf numFmtId="189" fontId="14" fillId="0" borderId="5" xfId="0" applyNumberFormat="1" applyFont="1" applyFill="1" applyBorder="1" applyAlignment="1">
      <alignment horizontal="right"/>
    </xf>
    <xf numFmtId="197" fontId="11" fillId="0" borderId="0" xfId="0" applyNumberFormat="1" applyFont="1" applyFill="1"/>
    <xf numFmtId="189" fontId="36" fillId="0" borderId="0" xfId="0" applyNumberFormat="1" applyFont="1" applyFill="1" applyAlignment="1">
      <alignment horizontal="right"/>
    </xf>
    <xf numFmtId="38" fontId="14" fillId="0" borderId="0" xfId="0" applyNumberFormat="1" applyFont="1" applyFill="1" applyBorder="1" applyAlignment="1">
      <alignment horizontal="center" vertical="center"/>
    </xf>
    <xf numFmtId="38" fontId="11" fillId="0" borderId="0" xfId="14" applyNumberFormat="1" applyFont="1" applyFill="1" applyAlignment="1">
      <alignment horizontal="center"/>
    </xf>
    <xf numFmtId="38" fontId="17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/>
    <xf numFmtId="0" fontId="31" fillId="0" borderId="4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37" fontId="11" fillId="0" borderId="0" xfId="0" applyNumberFormat="1" applyFont="1" applyFill="1" applyAlignment="1">
      <alignment horizontal="center"/>
    </xf>
    <xf numFmtId="38" fontId="11" fillId="0" borderId="0" xfId="0" applyNumberFormat="1" applyFont="1" applyFill="1" applyAlignment="1">
      <alignment horizontal="center"/>
    </xf>
    <xf numFmtId="38" fontId="14" fillId="0" borderId="5" xfId="0" applyNumberFormat="1" applyFont="1" applyFill="1" applyBorder="1" applyAlignment="1">
      <alignment horizontal="center"/>
    </xf>
    <xf numFmtId="37" fontId="1" fillId="0" borderId="3" xfId="0" applyNumberFormat="1" applyFont="1" applyFill="1" applyBorder="1" applyAlignment="1">
      <alignment horizontal="center"/>
    </xf>
    <xf numFmtId="0" fontId="29" fillId="0" borderId="4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5" xfId="0" applyFont="1" applyBorder="1"/>
    <xf numFmtId="0" fontId="29" fillId="0" borderId="3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4" fillId="0" borderId="5" xfId="0" applyFont="1" applyFill="1" applyBorder="1" applyAlignment="1">
      <alignment horizontal="center"/>
    </xf>
    <xf numFmtId="37" fontId="28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38" fontId="28" fillId="0" borderId="0" xfId="0" applyNumberFormat="1" applyFont="1" applyFill="1" applyAlignment="1">
      <alignment horizontal="center"/>
    </xf>
    <xf numFmtId="0" fontId="31" fillId="0" borderId="5" xfId="0" applyFont="1" applyFill="1" applyBorder="1" applyAlignment="1">
      <alignment horizontal="center"/>
    </xf>
    <xf numFmtId="0" fontId="31" fillId="0" borderId="0" xfId="0" applyFont="1" applyFill="1"/>
    <xf numFmtId="0" fontId="31" fillId="0" borderId="5" xfId="0" applyFont="1" applyFill="1" applyBorder="1"/>
    <xf numFmtId="38" fontId="11" fillId="0" borderId="0" xfId="14" applyNumberFormat="1" applyFont="1" applyFill="1" applyAlignment="1">
      <alignment horizontal="center"/>
    </xf>
    <xf numFmtId="189" fontId="1" fillId="0" borderId="5" xfId="0" applyNumberFormat="1" applyFont="1" applyFill="1" applyBorder="1" applyAlignment="1">
      <alignment horizontal="center"/>
    </xf>
    <xf numFmtId="37" fontId="10" fillId="0" borderId="3" xfId="14" applyNumberFormat="1" applyFont="1" applyFill="1" applyBorder="1" applyAlignment="1">
      <alignment horizontal="center"/>
    </xf>
    <xf numFmtId="37" fontId="34" fillId="0" borderId="3" xfId="0" applyNumberFormat="1" applyFont="1" applyFill="1" applyBorder="1" applyAlignment="1">
      <alignment horizontal="center"/>
    </xf>
    <xf numFmtId="38" fontId="17" fillId="0" borderId="0" xfId="0" applyNumberFormat="1" applyFont="1" applyFill="1" applyBorder="1" applyAlignment="1">
      <alignment horizontal="center" vertical="center"/>
    </xf>
    <xf numFmtId="38" fontId="17" fillId="0" borderId="5" xfId="0" applyNumberFormat="1" applyFont="1" applyFill="1" applyBorder="1" applyAlignment="1">
      <alignment horizontal="center" vertical="center"/>
    </xf>
    <xf numFmtId="37" fontId="10" fillId="0" borderId="3" xfId="0" applyNumberFormat="1" applyFont="1" applyFill="1" applyBorder="1" applyAlignment="1">
      <alignment horizontal="center"/>
    </xf>
    <xf numFmtId="37" fontId="11" fillId="0" borderId="0" xfId="14" applyNumberFormat="1" applyFont="1" applyFill="1" applyAlignment="1">
      <alignment horizontal="center"/>
    </xf>
    <xf numFmtId="38" fontId="11" fillId="0" borderId="0" xfId="14" quotePrefix="1" applyNumberFormat="1" applyFont="1" applyFill="1" applyAlignment="1">
      <alignment horizontal="center"/>
    </xf>
    <xf numFmtId="38" fontId="14" fillId="0" borderId="0" xfId="0" applyNumberFormat="1" applyFont="1" applyFill="1" applyBorder="1" applyAlignment="1">
      <alignment horizontal="center" vertical="center"/>
    </xf>
    <xf numFmtId="38" fontId="14" fillId="0" borderId="5" xfId="0" applyNumberFormat="1" applyFont="1" applyFill="1" applyBorder="1" applyAlignment="1">
      <alignment horizontal="center" vertical="center"/>
    </xf>
    <xf numFmtId="189" fontId="10" fillId="0" borderId="3" xfId="0" applyNumberFormat="1" applyFont="1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center"/>
    </xf>
    <xf numFmtId="189" fontId="10" fillId="0" borderId="3" xfId="0" applyNumberFormat="1" applyFont="1" applyFill="1" applyBorder="1" applyAlignment="1">
      <alignment horizontal="center" vertical="center"/>
    </xf>
    <xf numFmtId="189" fontId="10" fillId="0" borderId="5" xfId="0" applyNumberFormat="1" applyFont="1" applyFill="1" applyBorder="1" applyAlignment="1">
      <alignment horizontal="center" vertical="center"/>
    </xf>
    <xf numFmtId="37" fontId="14" fillId="0" borderId="3" xfId="0" applyNumberFormat="1" applyFont="1" applyFill="1" applyBorder="1" applyAlignment="1">
      <alignment horizontal="center"/>
    </xf>
    <xf numFmtId="37" fontId="14" fillId="0" borderId="3" xfId="14" applyNumberFormat="1" applyFont="1" applyFill="1" applyBorder="1" applyAlignment="1">
      <alignment horizontal="center"/>
    </xf>
    <xf numFmtId="0" fontId="39" fillId="0" borderId="5" xfId="1" applyFont="1" applyFill="1" applyBorder="1" applyAlignment="1">
      <alignment horizontal="center"/>
    </xf>
    <xf numFmtId="37" fontId="14" fillId="0" borderId="4" xfId="0" applyNumberFormat="1" applyFont="1" applyFill="1" applyBorder="1" applyAlignment="1">
      <alignment horizontal="center"/>
    </xf>
    <xf numFmtId="0" fontId="14" fillId="0" borderId="11" xfId="1" applyFont="1" applyFill="1" applyBorder="1" applyAlignment="1">
      <alignment horizontal="center"/>
    </xf>
    <xf numFmtId="0" fontId="14" fillId="0" borderId="3" xfId="1" applyFont="1" applyFill="1" applyBorder="1" applyAlignment="1">
      <alignment horizontal="center"/>
    </xf>
    <xf numFmtId="0" fontId="14" fillId="0" borderId="12" xfId="1" applyFont="1" applyFill="1" applyBorder="1" applyAlignment="1">
      <alignment horizontal="center"/>
    </xf>
    <xf numFmtId="0" fontId="14" fillId="0" borderId="0" xfId="1" applyFont="1" applyFill="1" applyAlignment="1">
      <alignment horizontal="center"/>
    </xf>
    <xf numFmtId="38" fontId="6" fillId="0" borderId="0" xfId="0" applyNumberFormat="1" applyFont="1" applyFill="1" applyAlignment="1">
      <alignment horizontal="center"/>
    </xf>
    <xf numFmtId="38" fontId="7" fillId="0" borderId="5" xfId="0" applyNumberFormat="1" applyFont="1" applyFill="1" applyBorder="1" applyAlignment="1">
      <alignment horizontal="center"/>
    </xf>
    <xf numFmtId="37" fontId="7" fillId="0" borderId="3" xfId="0" applyNumberFormat="1" applyFont="1" applyFill="1" applyBorder="1" applyAlignment="1">
      <alignment horizontal="center"/>
    </xf>
    <xf numFmtId="37" fontId="6" fillId="0" borderId="0" xfId="0" applyNumberFormat="1" applyFont="1" applyFill="1" applyAlignment="1">
      <alignment horizontal="center"/>
    </xf>
  </cellXfs>
  <cellStyles count="15">
    <cellStyle name="Comma 3" xfId="2" xr:uid="{00000000-0005-0000-0000-000001000000}"/>
    <cellStyle name="comma zerodec" xfId="3" xr:uid="{00000000-0005-0000-0000-000002000000}"/>
    <cellStyle name="Currency1" xfId="4" xr:uid="{00000000-0005-0000-0000-000003000000}"/>
    <cellStyle name="Dollar (zero dec)" xfId="5" xr:uid="{00000000-0005-0000-0000-000004000000}"/>
    <cellStyle name="Grey" xfId="6" xr:uid="{00000000-0005-0000-0000-000005000000}"/>
    <cellStyle name="Input [yellow]" xfId="7" xr:uid="{00000000-0005-0000-0000-000006000000}"/>
    <cellStyle name="no dec" xfId="8" xr:uid="{00000000-0005-0000-0000-000007000000}"/>
    <cellStyle name="Normal - Style1" xfId="9" xr:uid="{00000000-0005-0000-0000-000009000000}"/>
    <cellStyle name="Normal 3" xfId="10" xr:uid="{00000000-0005-0000-0000-00000A000000}"/>
    <cellStyle name="Percent [2]" xfId="12" xr:uid="{00000000-0005-0000-0000-00000C000000}"/>
    <cellStyle name="Quantity" xfId="13" xr:uid="{00000000-0005-0000-0000-00000D000000}"/>
    <cellStyle name="เปอร์เซ็นต์" xfId="11" builtinId="5"/>
    <cellStyle name="จุลภาค" xfId="1" builtinId="3"/>
    <cellStyle name="ปกติ" xfId="0" builtinId="0"/>
    <cellStyle name="ปกติ 2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1328420</xdr:colOff>
      <xdr:row>38</xdr:row>
      <xdr:rowOff>66675</xdr:rowOff>
    </xdr:from>
    <xdr:to>
      <xdr:col>10</xdr:col>
      <xdr:colOff>459135</xdr:colOff>
      <xdr:row>40</xdr:row>
      <xdr:rowOff>144992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724025" y="10906125"/>
          <a:ext cx="4429125" cy="687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1162050</xdr:colOff>
      <xdr:row>79</xdr:row>
      <xdr:rowOff>85725</xdr:rowOff>
    </xdr:from>
    <xdr:to>
      <xdr:col>10</xdr:col>
      <xdr:colOff>756005</xdr:colOff>
      <xdr:row>82</xdr:row>
      <xdr:rowOff>144992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1CACD50-FC54-4876-A12E-675DFF57AABB}"/>
            </a:ext>
          </a:extLst>
        </xdr:cNvPr>
        <xdr:cNvSpPr txBox="1"/>
      </xdr:nvSpPr>
      <xdr:spPr>
        <a:xfrm>
          <a:off x="1562100" y="11610975"/>
          <a:ext cx="4870805" cy="10022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1148292</xdr:colOff>
      <xdr:row>122</xdr:row>
      <xdr:rowOff>83343</xdr:rowOff>
    </xdr:from>
    <xdr:to>
      <xdr:col>10</xdr:col>
      <xdr:colOff>422124</xdr:colOff>
      <xdr:row>125</xdr:row>
      <xdr:rowOff>138641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FE044C0-D95F-4726-8910-89B58CB7A806}"/>
            </a:ext>
          </a:extLst>
        </xdr:cNvPr>
        <xdr:cNvSpPr txBox="1"/>
      </xdr:nvSpPr>
      <xdr:spPr>
        <a:xfrm>
          <a:off x="1548342" y="11941968"/>
          <a:ext cx="4731657" cy="9982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1636236</xdr:colOff>
      <xdr:row>169</xdr:row>
      <xdr:rowOff>80963</xdr:rowOff>
    </xdr:from>
    <xdr:to>
      <xdr:col>10</xdr:col>
      <xdr:colOff>866775</xdr:colOff>
      <xdr:row>172</xdr:row>
      <xdr:rowOff>104775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EED10C8-E6AE-4F64-888F-06371D6AA791}"/>
            </a:ext>
          </a:extLst>
        </xdr:cNvPr>
        <xdr:cNvSpPr txBox="1"/>
      </xdr:nvSpPr>
      <xdr:spPr>
        <a:xfrm>
          <a:off x="2036286" y="47058263"/>
          <a:ext cx="4507389" cy="8239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1453514</xdr:colOff>
      <xdr:row>213</xdr:row>
      <xdr:rowOff>90169</xdr:rowOff>
    </xdr:from>
    <xdr:to>
      <xdr:col>10</xdr:col>
      <xdr:colOff>573808</xdr:colOff>
      <xdr:row>215</xdr:row>
      <xdr:rowOff>243407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80BD27F-83AE-4668-BDD6-3469184ACAAA}"/>
            </a:ext>
          </a:extLst>
        </xdr:cNvPr>
        <xdr:cNvSpPr txBox="1"/>
      </xdr:nvSpPr>
      <xdr:spPr>
        <a:xfrm>
          <a:off x="1967864" y="12082144"/>
          <a:ext cx="4482869" cy="7818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1866900</xdr:colOff>
      <xdr:row>256</xdr:row>
      <xdr:rowOff>46809</xdr:rowOff>
    </xdr:from>
    <xdr:to>
      <xdr:col>10</xdr:col>
      <xdr:colOff>762000</xdr:colOff>
      <xdr:row>259</xdr:row>
      <xdr:rowOff>9602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7EFD8A0-E9E9-4947-80F7-FAD987B3115C}"/>
            </a:ext>
          </a:extLst>
        </xdr:cNvPr>
        <xdr:cNvSpPr txBox="1"/>
      </xdr:nvSpPr>
      <xdr:spPr>
        <a:xfrm>
          <a:off x="2266950" y="70227009"/>
          <a:ext cx="4171950" cy="762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1798637</xdr:colOff>
      <xdr:row>307</xdr:row>
      <xdr:rowOff>31430</xdr:rowOff>
    </xdr:from>
    <xdr:to>
      <xdr:col>10</xdr:col>
      <xdr:colOff>681738</xdr:colOff>
      <xdr:row>309</xdr:row>
      <xdr:rowOff>127166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E8333E11-3036-4B9A-B7B0-EFC081104CA0}"/>
            </a:ext>
          </a:extLst>
        </xdr:cNvPr>
        <xdr:cNvSpPr txBox="1"/>
      </xdr:nvSpPr>
      <xdr:spPr>
        <a:xfrm>
          <a:off x="2312987" y="14271305"/>
          <a:ext cx="5217226" cy="7243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1506379</xdr:colOff>
      <xdr:row>348</xdr:row>
      <xdr:rowOff>101204</xdr:rowOff>
    </xdr:from>
    <xdr:to>
      <xdr:col>10</xdr:col>
      <xdr:colOff>609065</xdr:colOff>
      <xdr:row>351</xdr:row>
      <xdr:rowOff>158090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0B49BE3-30F4-499F-8080-9400CA721D6E}"/>
            </a:ext>
          </a:extLst>
        </xdr:cNvPr>
        <xdr:cNvSpPr txBox="1"/>
      </xdr:nvSpPr>
      <xdr:spPr>
        <a:xfrm>
          <a:off x="2020729" y="11893154"/>
          <a:ext cx="4446211" cy="9998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2276476</xdr:colOff>
      <xdr:row>391</xdr:row>
      <xdr:rowOff>44450</xdr:rowOff>
    </xdr:from>
    <xdr:to>
      <xdr:col>10</xdr:col>
      <xdr:colOff>594786</xdr:colOff>
      <xdr:row>394</xdr:row>
      <xdr:rowOff>122739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3C01909-58B0-4EC3-BFB5-789F3FA9D161}"/>
            </a:ext>
          </a:extLst>
        </xdr:cNvPr>
        <xdr:cNvSpPr txBox="1"/>
      </xdr:nvSpPr>
      <xdr:spPr>
        <a:xfrm>
          <a:off x="2676526" y="106229150"/>
          <a:ext cx="4261910" cy="8783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12</xdr:col>
      <xdr:colOff>246219</xdr:colOff>
      <xdr:row>429</xdr:row>
      <xdr:rowOff>264319</xdr:rowOff>
    </xdr:from>
    <xdr:to>
      <xdr:col>18</xdr:col>
      <xdr:colOff>1504949</xdr:colOff>
      <xdr:row>433</xdr:row>
      <xdr:rowOff>129920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C74DFAD2-EB8C-4C12-A8E5-2E255AE60E5E}"/>
            </a:ext>
          </a:extLst>
        </xdr:cNvPr>
        <xdr:cNvSpPr txBox="1"/>
      </xdr:nvSpPr>
      <xdr:spPr>
        <a:xfrm>
          <a:off x="7685244" y="116907469"/>
          <a:ext cx="4354355" cy="9324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492972</xdr:colOff>
      <xdr:row>500</xdr:row>
      <xdr:rowOff>4160</xdr:rowOff>
    </xdr:from>
    <xdr:to>
      <xdr:col>16</xdr:col>
      <xdr:colOff>1012031</xdr:colOff>
      <xdr:row>503</xdr:row>
      <xdr:rowOff>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F042EC59-40E1-41C7-B383-B191CCDD7B17}"/>
            </a:ext>
          </a:extLst>
        </xdr:cNvPr>
        <xdr:cNvSpPr txBox="1"/>
      </xdr:nvSpPr>
      <xdr:spPr>
        <a:xfrm>
          <a:off x="5731722" y="134735285"/>
          <a:ext cx="4805309" cy="7879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492972</xdr:colOff>
      <xdr:row>530</xdr:row>
      <xdr:rowOff>69609</xdr:rowOff>
    </xdr:from>
    <xdr:to>
      <xdr:col>16</xdr:col>
      <xdr:colOff>773906</xdr:colOff>
      <xdr:row>532</xdr:row>
      <xdr:rowOff>190498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EFCB6B3C-9DD6-4540-8A3B-1AE0C5B97A1A}"/>
            </a:ext>
          </a:extLst>
        </xdr:cNvPr>
        <xdr:cNvSpPr txBox="1"/>
      </xdr:nvSpPr>
      <xdr:spPr>
        <a:xfrm>
          <a:off x="5731722" y="143730422"/>
          <a:ext cx="4567184" cy="6447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2016397</xdr:colOff>
      <xdr:row>643</xdr:row>
      <xdr:rowOff>75293</xdr:rowOff>
    </xdr:from>
    <xdr:to>
      <xdr:col>10</xdr:col>
      <xdr:colOff>329976</xdr:colOff>
      <xdr:row>645</xdr:row>
      <xdr:rowOff>181943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94E7420-DD0D-47B4-A38E-E9ECB6302962}"/>
            </a:ext>
          </a:extLst>
        </xdr:cNvPr>
        <xdr:cNvSpPr txBox="1"/>
      </xdr:nvSpPr>
      <xdr:spPr>
        <a:xfrm>
          <a:off x="2530747" y="32574593"/>
          <a:ext cx="5400179" cy="70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2144213</xdr:colOff>
      <xdr:row>587</xdr:row>
      <xdr:rowOff>51859</xdr:rowOff>
    </xdr:from>
    <xdr:to>
      <xdr:col>10</xdr:col>
      <xdr:colOff>472038</xdr:colOff>
      <xdr:row>590</xdr:row>
      <xdr:rowOff>52918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73B17A6-BA59-480F-857A-AD3F11007533}"/>
            </a:ext>
          </a:extLst>
        </xdr:cNvPr>
        <xdr:cNvSpPr txBox="1"/>
      </xdr:nvSpPr>
      <xdr:spPr>
        <a:xfrm>
          <a:off x="2658563" y="15958609"/>
          <a:ext cx="5414425" cy="9249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10</xdr:col>
      <xdr:colOff>0</xdr:colOff>
      <xdr:row>469</xdr:row>
      <xdr:rowOff>21165</xdr:rowOff>
    </xdr:from>
    <xdr:to>
      <xdr:col>18</xdr:col>
      <xdr:colOff>1255044</xdr:colOff>
      <xdr:row>472</xdr:row>
      <xdr:rowOff>279605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C5006EA-CE61-4F5F-8B7E-02E6011BFC59}"/>
            </a:ext>
          </a:extLst>
        </xdr:cNvPr>
        <xdr:cNvSpPr txBox="1"/>
      </xdr:nvSpPr>
      <xdr:spPr>
        <a:xfrm>
          <a:off x="6429375" y="12098865"/>
          <a:ext cx="5627019" cy="11442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ColWidth="9" defaultRowHeight="19.899999999999999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  <pageSetUpPr fitToPage="1"/>
  </sheetPr>
  <dimension ref="A1:AE647"/>
  <sheetViews>
    <sheetView tabSelected="1" topLeftCell="A474" zoomScale="60" zoomScaleNormal="60" zoomScaleSheetLayoutView="90" workbookViewId="0">
      <selection activeCell="D486" sqref="D486"/>
    </sheetView>
  </sheetViews>
  <sheetFormatPr defaultColWidth="12" defaultRowHeight="21.6" customHeight="1"/>
  <cols>
    <col min="1" max="3" width="2.33203125" style="40" customWidth="1"/>
    <col min="4" max="4" width="59.33203125" style="40" customWidth="1"/>
    <col min="5" max="5" width="12.5" style="40" customWidth="1"/>
    <col min="6" max="6" width="0.83203125" style="40" customWidth="1"/>
    <col min="7" max="7" width="20.5" style="8" customWidth="1"/>
    <col min="8" max="8" width="0.83203125" style="8" customWidth="1"/>
    <col min="9" max="9" width="20.5" style="8" customWidth="1"/>
    <col min="10" max="10" width="0.83203125" style="8" customWidth="1"/>
    <col min="11" max="11" width="20.5" style="8" customWidth="1"/>
    <col min="12" max="12" width="0.83203125" style="8" customWidth="1"/>
    <col min="13" max="13" width="20.5" style="8" customWidth="1"/>
    <col min="14" max="14" width="0.83203125" style="177" customWidth="1"/>
    <col min="15" max="15" width="16.6640625" style="177" customWidth="1"/>
    <col min="16" max="16" width="0.83203125" style="40" customWidth="1"/>
    <col min="17" max="17" width="33.6640625" style="40" customWidth="1"/>
    <col min="18" max="18" width="0.83203125" style="40" customWidth="1"/>
    <col min="19" max="19" width="28.83203125" style="40" customWidth="1"/>
    <col min="20" max="20" width="0.83203125" style="40" customWidth="1"/>
    <col min="21" max="21" width="32.33203125" style="40" customWidth="1"/>
    <col min="22" max="22" width="0.83203125" style="40" customWidth="1"/>
    <col min="23" max="23" width="24.1640625" style="40" customWidth="1"/>
    <col min="24" max="24" width="0.83203125" style="40" customWidth="1"/>
    <col min="25" max="25" width="25" style="40" customWidth="1"/>
    <col min="26" max="26" width="0.83203125" style="40" customWidth="1"/>
    <col min="27" max="27" width="16.6640625" style="40" customWidth="1"/>
    <col min="28" max="28" width="0.83203125" style="40" customWidth="1"/>
    <col min="29" max="29" width="18.83203125" style="40" customWidth="1"/>
    <col min="30" max="30" width="1" style="40" customWidth="1"/>
    <col min="31" max="31" width="18.83203125" style="40" customWidth="1"/>
    <col min="32" max="16384" width="12" style="40"/>
  </cols>
  <sheetData>
    <row r="1" spans="1:15" s="35" customFormat="1" ht="24.75" customHeight="1">
      <c r="A1" s="381" t="s">
        <v>181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186"/>
      <c r="O1" s="186"/>
    </row>
    <row r="2" spans="1:15" s="35" customFormat="1" ht="24.75" customHeight="1">
      <c r="A2" s="381" t="s">
        <v>182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186"/>
      <c r="O2" s="186"/>
    </row>
    <row r="3" spans="1:15" s="35" customFormat="1" ht="24.75" customHeight="1">
      <c r="A3" s="71"/>
      <c r="B3" s="225"/>
      <c r="C3" s="225"/>
      <c r="D3" s="225"/>
      <c r="E3" s="225"/>
      <c r="F3" s="225"/>
      <c r="G3" s="13"/>
      <c r="H3" s="13"/>
      <c r="I3" s="13"/>
      <c r="J3" s="13"/>
      <c r="K3" s="13"/>
      <c r="L3" s="13"/>
      <c r="M3" s="13"/>
      <c r="N3" s="186"/>
      <c r="O3" s="186"/>
    </row>
    <row r="4" spans="1:15" ht="24.6" customHeight="1">
      <c r="G4" s="402" t="s">
        <v>372</v>
      </c>
      <c r="H4" s="402"/>
      <c r="I4" s="402"/>
      <c r="J4" s="402"/>
      <c r="K4" s="402"/>
      <c r="L4" s="402"/>
      <c r="M4" s="402"/>
    </row>
    <row r="5" spans="1:15" s="284" customFormat="1" ht="18.75">
      <c r="E5" s="285"/>
      <c r="G5" s="415" t="s">
        <v>183</v>
      </c>
      <c r="H5" s="415"/>
      <c r="I5" s="415"/>
      <c r="J5" s="415"/>
      <c r="K5" s="414" t="s">
        <v>184</v>
      </c>
      <c r="L5" s="414"/>
      <c r="M5" s="414"/>
      <c r="N5" s="286"/>
      <c r="O5" s="286"/>
    </row>
    <row r="6" spans="1:15" s="260" customFormat="1" ht="19.5" customHeight="1">
      <c r="E6" s="261"/>
      <c r="G6" s="281" t="s">
        <v>302</v>
      </c>
      <c r="H6" s="281"/>
      <c r="I6" s="281" t="s">
        <v>302</v>
      </c>
      <c r="J6" s="281"/>
      <c r="K6" s="281" t="s">
        <v>302</v>
      </c>
      <c r="L6" s="281"/>
      <c r="M6" s="281" t="s">
        <v>302</v>
      </c>
      <c r="N6" s="262"/>
      <c r="O6" s="262"/>
    </row>
    <row r="7" spans="1:15" ht="19.5" customHeight="1">
      <c r="G7" s="326" t="s">
        <v>422</v>
      </c>
      <c r="H7" s="327"/>
      <c r="I7" s="326" t="s">
        <v>368</v>
      </c>
      <c r="J7" s="328"/>
      <c r="K7" s="326" t="s">
        <v>422</v>
      </c>
      <c r="L7" s="327"/>
      <c r="M7" s="326" t="s">
        <v>368</v>
      </c>
    </row>
    <row r="8" spans="1:15" ht="19.5" customHeight="1">
      <c r="E8" s="410" t="s">
        <v>188</v>
      </c>
      <c r="G8" s="281" t="s">
        <v>185</v>
      </c>
      <c r="H8" s="283"/>
      <c r="I8" s="290" t="s">
        <v>187</v>
      </c>
      <c r="J8" s="291"/>
      <c r="K8" s="281" t="s">
        <v>185</v>
      </c>
      <c r="L8" s="283"/>
      <c r="M8" s="290" t="s">
        <v>187</v>
      </c>
    </row>
    <row r="9" spans="1:15" ht="19.5" customHeight="1">
      <c r="E9" s="411"/>
      <c r="G9" s="282" t="s">
        <v>186</v>
      </c>
      <c r="H9" s="283"/>
      <c r="I9" s="296" t="s">
        <v>364</v>
      </c>
      <c r="J9" s="291"/>
      <c r="K9" s="282" t="s">
        <v>186</v>
      </c>
      <c r="L9" s="283"/>
      <c r="M9" s="296" t="s">
        <v>364</v>
      </c>
    </row>
    <row r="10" spans="1:15" ht="25.5" customHeight="1">
      <c r="A10" s="254" t="s">
        <v>213</v>
      </c>
      <c r="B10" s="229"/>
      <c r="C10" s="229"/>
      <c r="D10" s="229"/>
      <c r="E10" s="66"/>
      <c r="G10" s="55"/>
      <c r="H10" s="41"/>
      <c r="I10" s="41"/>
      <c r="J10" s="41"/>
      <c r="K10" s="55"/>
      <c r="L10" s="41"/>
      <c r="M10" s="41"/>
    </row>
    <row r="11" spans="1:15" ht="25.5" customHeight="1">
      <c r="A11" s="229" t="s">
        <v>214</v>
      </c>
      <c r="B11" s="229"/>
      <c r="C11" s="229"/>
      <c r="D11" s="229"/>
      <c r="E11" s="35"/>
    </row>
    <row r="12" spans="1:15" ht="25.5" customHeight="1">
      <c r="A12" s="229"/>
      <c r="B12" s="230" t="s">
        <v>215</v>
      </c>
      <c r="C12" s="229"/>
      <c r="D12" s="229"/>
      <c r="E12" s="255">
        <v>5</v>
      </c>
      <c r="G12" s="292">
        <v>23811</v>
      </c>
      <c r="H12" s="292"/>
      <c r="I12" s="292">
        <v>52173</v>
      </c>
      <c r="J12" s="292"/>
      <c r="K12" s="292">
        <v>17305</v>
      </c>
      <c r="L12" s="292"/>
      <c r="M12" s="292">
        <v>20576</v>
      </c>
    </row>
    <row r="13" spans="1:15" ht="25.5" customHeight="1">
      <c r="A13" s="229"/>
      <c r="B13" s="231" t="s">
        <v>352</v>
      </c>
      <c r="C13" s="229"/>
      <c r="D13" s="229"/>
      <c r="E13" s="255">
        <v>6</v>
      </c>
      <c r="G13" s="292">
        <v>43586</v>
      </c>
      <c r="H13" s="292"/>
      <c r="I13" s="292">
        <v>62320</v>
      </c>
      <c r="J13" s="292"/>
      <c r="K13" s="292">
        <v>33544</v>
      </c>
      <c r="L13" s="292"/>
      <c r="M13" s="292">
        <v>44214</v>
      </c>
    </row>
    <row r="14" spans="1:15" ht="25.5" customHeight="1">
      <c r="A14" s="229"/>
      <c r="B14" s="230" t="s">
        <v>217</v>
      </c>
      <c r="C14" s="229"/>
      <c r="D14" s="229"/>
      <c r="E14" s="176"/>
      <c r="G14" s="292">
        <v>42428</v>
      </c>
      <c r="H14" s="292"/>
      <c r="I14" s="292">
        <v>39024</v>
      </c>
      <c r="J14" s="292"/>
      <c r="K14" s="292">
        <v>41674</v>
      </c>
      <c r="L14" s="292"/>
      <c r="M14" s="292">
        <v>38658</v>
      </c>
    </row>
    <row r="15" spans="1:15" ht="25.5" customHeight="1">
      <c r="A15" s="229"/>
      <c r="B15" s="230" t="s">
        <v>218</v>
      </c>
      <c r="C15" s="229"/>
      <c r="D15" s="229"/>
      <c r="E15" s="176"/>
      <c r="G15" s="292">
        <v>5476</v>
      </c>
      <c r="H15" s="292"/>
      <c r="I15" s="292">
        <v>7213</v>
      </c>
      <c r="J15" s="292"/>
      <c r="K15" s="292">
        <v>5458</v>
      </c>
      <c r="L15" s="292"/>
      <c r="M15" s="292">
        <v>7074</v>
      </c>
    </row>
    <row r="16" spans="1:15" ht="25.5" customHeight="1">
      <c r="A16" s="229"/>
      <c r="B16" s="230" t="s">
        <v>219</v>
      </c>
      <c r="C16" s="229"/>
      <c r="D16" s="229"/>
      <c r="E16" s="176">
        <v>7</v>
      </c>
      <c r="G16" s="292">
        <v>130924</v>
      </c>
      <c r="H16" s="292"/>
      <c r="I16" s="292">
        <v>75224</v>
      </c>
      <c r="J16" s="292"/>
      <c r="K16" s="292">
        <v>58582</v>
      </c>
      <c r="L16" s="292"/>
      <c r="M16" s="292">
        <v>39021</v>
      </c>
    </row>
    <row r="17" spans="1:14" ht="25.5" customHeight="1">
      <c r="A17" s="229"/>
      <c r="B17" s="229" t="s">
        <v>220</v>
      </c>
      <c r="C17" s="229"/>
      <c r="D17" s="229"/>
      <c r="E17" s="255"/>
      <c r="G17" s="293">
        <v>4285</v>
      </c>
      <c r="H17" s="293"/>
      <c r="I17" s="293">
        <v>2947</v>
      </c>
      <c r="J17" s="293"/>
      <c r="K17" s="293">
        <v>3692</v>
      </c>
      <c r="L17" s="293"/>
      <c r="M17" s="293">
        <v>2975</v>
      </c>
    </row>
    <row r="18" spans="1:14" ht="25.5" customHeight="1">
      <c r="A18" s="229"/>
      <c r="B18" s="229" t="s">
        <v>411</v>
      </c>
      <c r="C18" s="229"/>
      <c r="D18" s="229"/>
      <c r="E18" s="255">
        <v>8</v>
      </c>
      <c r="G18" s="294">
        <v>0</v>
      </c>
      <c r="H18" s="292"/>
      <c r="I18" s="294">
        <v>12</v>
      </c>
      <c r="J18" s="293"/>
      <c r="K18" s="294">
        <v>0</v>
      </c>
      <c r="L18" s="292"/>
      <c r="M18" s="292">
        <v>0</v>
      </c>
    </row>
    <row r="19" spans="1:14" ht="25.5" customHeight="1">
      <c r="A19" s="229" t="s">
        <v>221</v>
      </c>
      <c r="B19" s="229"/>
      <c r="C19" s="229"/>
      <c r="D19" s="232"/>
      <c r="E19" s="256"/>
      <c r="F19" s="70"/>
      <c r="G19" s="295">
        <v>250510</v>
      </c>
      <c r="H19" s="293"/>
      <c r="I19" s="295">
        <v>238913</v>
      </c>
      <c r="J19" s="293"/>
      <c r="K19" s="295">
        <v>160255</v>
      </c>
      <c r="L19" s="293"/>
      <c r="M19" s="295">
        <v>152518</v>
      </c>
      <c r="N19" s="203"/>
    </row>
    <row r="20" spans="1:14" ht="25.5" customHeight="1">
      <c r="A20" s="229" t="s">
        <v>222</v>
      </c>
      <c r="B20" s="229"/>
      <c r="C20" s="229"/>
      <c r="D20" s="232"/>
      <c r="E20" s="256"/>
      <c r="F20" s="70"/>
      <c r="G20" s="293"/>
      <c r="H20" s="293"/>
      <c r="I20" s="293"/>
      <c r="J20" s="293"/>
      <c r="K20" s="293"/>
      <c r="L20" s="293"/>
      <c r="M20" s="293"/>
    </row>
    <row r="21" spans="1:14" ht="25.5" customHeight="1">
      <c r="A21" s="229"/>
      <c r="B21" s="230" t="s">
        <v>223</v>
      </c>
      <c r="C21" s="229"/>
      <c r="D21" s="229"/>
      <c r="E21" s="176"/>
      <c r="G21" s="292">
        <v>831</v>
      </c>
      <c r="H21" s="292"/>
      <c r="I21" s="292">
        <v>5831</v>
      </c>
      <c r="J21" s="292"/>
      <c r="K21" s="292">
        <v>831</v>
      </c>
      <c r="L21" s="292"/>
      <c r="M21" s="292">
        <v>5831</v>
      </c>
    </row>
    <row r="22" spans="1:14" ht="25.5" customHeight="1">
      <c r="A22" s="229"/>
      <c r="B22" s="230" t="s">
        <v>203</v>
      </c>
      <c r="C22" s="229"/>
      <c r="D22" s="229"/>
      <c r="E22" s="255">
        <v>9</v>
      </c>
      <c r="G22" s="293">
        <v>31984</v>
      </c>
      <c r="H22" s="292"/>
      <c r="I22" s="292">
        <v>31931</v>
      </c>
      <c r="J22" s="292"/>
      <c r="K22" s="293">
        <v>31984</v>
      </c>
      <c r="L22" s="292"/>
      <c r="M22" s="292">
        <v>31931</v>
      </c>
    </row>
    <row r="23" spans="1:14" ht="25.5" customHeight="1">
      <c r="A23" s="229"/>
      <c r="B23" s="231" t="s">
        <v>224</v>
      </c>
      <c r="C23" s="229"/>
      <c r="D23" s="229"/>
      <c r="E23" s="255">
        <v>10</v>
      </c>
      <c r="G23" s="44">
        <v>0</v>
      </c>
      <c r="H23" s="293"/>
      <c r="I23" s="293">
        <v>0</v>
      </c>
      <c r="J23" s="293"/>
      <c r="K23" s="293">
        <v>32033</v>
      </c>
      <c r="L23" s="21"/>
      <c r="M23" s="278">
        <v>32033</v>
      </c>
    </row>
    <row r="24" spans="1:14" ht="25.5" customHeight="1">
      <c r="A24" s="229"/>
      <c r="B24" s="231" t="s">
        <v>225</v>
      </c>
      <c r="C24" s="229"/>
      <c r="D24" s="229"/>
      <c r="E24" s="255">
        <v>11</v>
      </c>
      <c r="G24" s="44">
        <v>0</v>
      </c>
      <c r="H24" s="292"/>
      <c r="I24" s="44">
        <v>0</v>
      </c>
      <c r="J24" s="44"/>
      <c r="K24" s="44">
        <v>0</v>
      </c>
      <c r="L24" s="292"/>
      <c r="M24" s="44">
        <v>0</v>
      </c>
    </row>
    <row r="25" spans="1:14" ht="25.5" customHeight="1">
      <c r="A25" s="229"/>
      <c r="B25" s="231" t="s">
        <v>226</v>
      </c>
      <c r="C25" s="229"/>
      <c r="D25" s="229"/>
      <c r="E25" s="176">
        <v>12</v>
      </c>
      <c r="G25" s="292">
        <v>384064</v>
      </c>
      <c r="H25" s="292"/>
      <c r="I25" s="292">
        <v>387229</v>
      </c>
      <c r="J25" s="292"/>
      <c r="K25" s="292">
        <v>383911</v>
      </c>
      <c r="L25" s="292"/>
      <c r="M25" s="292">
        <v>386650</v>
      </c>
    </row>
    <row r="26" spans="1:14" ht="25.5" customHeight="1">
      <c r="A26" s="229"/>
      <c r="B26" s="231" t="s">
        <v>413</v>
      </c>
      <c r="C26" s="229"/>
      <c r="D26" s="229"/>
      <c r="E26" s="176">
        <v>13</v>
      </c>
      <c r="G26" s="292">
        <v>7269</v>
      </c>
      <c r="H26" s="292"/>
      <c r="I26" s="292">
        <v>9549</v>
      </c>
      <c r="J26" s="292"/>
      <c r="K26" s="292">
        <v>3013</v>
      </c>
      <c r="L26" s="292"/>
      <c r="M26" s="292">
        <v>3782</v>
      </c>
    </row>
    <row r="27" spans="1:14" ht="25.5" customHeight="1">
      <c r="A27" s="229"/>
      <c r="B27" s="230" t="s">
        <v>227</v>
      </c>
      <c r="C27" s="229"/>
      <c r="D27" s="229"/>
      <c r="E27" s="176"/>
      <c r="G27" s="292">
        <v>2163</v>
      </c>
      <c r="H27" s="292"/>
      <c r="I27" s="292">
        <v>2481</v>
      </c>
      <c r="J27" s="292"/>
      <c r="K27" s="292">
        <v>2163</v>
      </c>
      <c r="L27" s="292"/>
      <c r="M27" s="292">
        <v>2459</v>
      </c>
    </row>
    <row r="28" spans="1:14" ht="25.5" customHeight="1">
      <c r="A28" s="229"/>
      <c r="B28" s="230" t="s">
        <v>228</v>
      </c>
      <c r="C28" s="229"/>
      <c r="D28" s="229"/>
      <c r="E28" s="176">
        <v>17</v>
      </c>
      <c r="G28" s="292">
        <v>6959</v>
      </c>
      <c r="H28" s="292"/>
      <c r="I28" s="292">
        <v>5829</v>
      </c>
      <c r="J28" s="292"/>
      <c r="K28" s="292">
        <v>8641</v>
      </c>
      <c r="L28" s="292"/>
      <c r="M28" s="292">
        <v>9328</v>
      </c>
    </row>
    <row r="29" spans="1:14" ht="25.5" customHeight="1">
      <c r="A29" s="229"/>
      <c r="B29" s="230" t="s">
        <v>299</v>
      </c>
      <c r="C29" s="229"/>
      <c r="D29" s="229"/>
      <c r="E29" s="176"/>
      <c r="G29" s="292">
        <v>35500</v>
      </c>
      <c r="H29" s="292"/>
      <c r="I29" s="292">
        <v>29936</v>
      </c>
      <c r="J29" s="292"/>
      <c r="K29" s="292">
        <v>34315</v>
      </c>
      <c r="L29" s="292"/>
      <c r="M29" s="292">
        <v>27241</v>
      </c>
    </row>
    <row r="30" spans="1:14" ht="25.5" customHeight="1">
      <c r="A30" s="229"/>
      <c r="B30" s="229" t="s">
        <v>229</v>
      </c>
      <c r="C30" s="229"/>
      <c r="D30" s="229"/>
      <c r="E30" s="66"/>
      <c r="F30" s="39"/>
      <c r="G30" s="57">
        <v>541</v>
      </c>
      <c r="H30" s="293"/>
      <c r="I30" s="57">
        <v>541</v>
      </c>
      <c r="J30" s="297"/>
      <c r="K30" s="57">
        <v>541</v>
      </c>
      <c r="L30" s="293"/>
      <c r="M30" s="57">
        <v>541</v>
      </c>
    </row>
    <row r="31" spans="1:14" ht="26.1" customHeight="1">
      <c r="A31" s="233" t="s">
        <v>230</v>
      </c>
      <c r="B31" s="229"/>
      <c r="C31" s="233"/>
      <c r="D31" s="233"/>
      <c r="E31" s="16"/>
      <c r="F31" s="39"/>
      <c r="G31" s="294">
        <v>469311</v>
      </c>
      <c r="H31" s="293"/>
      <c r="I31" s="294">
        <v>473327</v>
      </c>
      <c r="J31" s="293"/>
      <c r="K31" s="294">
        <v>497432</v>
      </c>
      <c r="L31" s="293"/>
      <c r="M31" s="294">
        <v>499796</v>
      </c>
      <c r="N31" s="203"/>
    </row>
    <row r="32" spans="1:14" ht="25.5" customHeight="1" thickBot="1">
      <c r="A32" s="204" t="s">
        <v>231</v>
      </c>
      <c r="B32" s="229"/>
      <c r="C32" s="229"/>
      <c r="D32" s="229"/>
      <c r="G32" s="298">
        <v>719821</v>
      </c>
      <c r="H32" s="292"/>
      <c r="I32" s="298">
        <v>712240</v>
      </c>
      <c r="J32" s="293"/>
      <c r="K32" s="298">
        <v>657687</v>
      </c>
      <c r="L32" s="293"/>
      <c r="M32" s="298">
        <v>652314</v>
      </c>
      <c r="N32" s="203"/>
    </row>
    <row r="33" spans="1:15" ht="24.6" customHeight="1" thickTop="1">
      <c r="G33" s="203"/>
      <c r="H33" s="213"/>
      <c r="I33" s="203"/>
      <c r="J33" s="203"/>
      <c r="K33" s="203"/>
      <c r="L33" s="203"/>
      <c r="M33" s="203"/>
      <c r="N33" s="203"/>
    </row>
    <row r="34" spans="1:15" ht="24.6" customHeight="1">
      <c r="G34" s="203"/>
      <c r="H34" s="213"/>
      <c r="I34" s="203"/>
      <c r="J34" s="203"/>
      <c r="K34" s="203"/>
      <c r="L34" s="203"/>
      <c r="M34" s="203"/>
      <c r="N34" s="203"/>
    </row>
    <row r="35" spans="1:15" ht="24.6" customHeight="1">
      <c r="G35" s="203"/>
      <c r="H35" s="213"/>
      <c r="I35" s="203"/>
      <c r="J35" s="203"/>
      <c r="K35" s="203"/>
      <c r="L35" s="203"/>
      <c r="M35" s="203"/>
      <c r="N35" s="203"/>
    </row>
    <row r="36" spans="1:15" ht="24.6" customHeight="1">
      <c r="G36" s="203"/>
      <c r="H36" s="213"/>
      <c r="I36" s="203"/>
      <c r="J36" s="203"/>
      <c r="K36" s="203"/>
      <c r="L36" s="203"/>
      <c r="M36" s="203"/>
      <c r="N36" s="203"/>
    </row>
    <row r="37" spans="1:15" ht="24.6" customHeight="1">
      <c r="G37" s="203"/>
      <c r="H37" s="213"/>
      <c r="I37" s="203"/>
      <c r="J37" s="203"/>
      <c r="K37" s="203"/>
      <c r="L37" s="203"/>
      <c r="M37" s="203"/>
      <c r="N37" s="203"/>
    </row>
    <row r="38" spans="1:15" ht="24.6" customHeight="1">
      <c r="G38" s="203"/>
      <c r="H38" s="213"/>
      <c r="I38" s="203"/>
      <c r="J38" s="203"/>
      <c r="K38" s="203"/>
      <c r="L38" s="203"/>
      <c r="M38" s="203"/>
      <c r="N38" s="203"/>
    </row>
    <row r="39" spans="1:15" ht="24.6" customHeight="1">
      <c r="G39" s="203"/>
      <c r="H39" s="213"/>
      <c r="I39" s="203"/>
      <c r="J39" s="203"/>
      <c r="K39" s="203"/>
      <c r="L39" s="203"/>
      <c r="M39" s="203"/>
      <c r="N39" s="203"/>
    </row>
    <row r="40" spans="1:15" ht="24.6" customHeight="1">
      <c r="G40" s="203"/>
      <c r="H40" s="213"/>
      <c r="I40" s="203"/>
      <c r="J40" s="203"/>
      <c r="K40" s="203"/>
      <c r="L40" s="203"/>
      <c r="M40" s="203"/>
      <c r="N40" s="203"/>
    </row>
    <row r="41" spans="1:15" ht="24.6" customHeight="1">
      <c r="G41" s="203"/>
      <c r="H41" s="213"/>
      <c r="I41" s="203"/>
      <c r="J41" s="203"/>
      <c r="K41" s="203"/>
      <c r="L41" s="203"/>
      <c r="M41" s="203"/>
      <c r="N41" s="203"/>
    </row>
    <row r="42" spans="1:15" s="204" customFormat="1" ht="25.9">
      <c r="A42" s="227" t="s">
        <v>206</v>
      </c>
      <c r="E42" s="35"/>
      <c r="G42" s="205"/>
      <c r="H42" s="206"/>
      <c r="I42" s="205"/>
      <c r="J42" s="205"/>
      <c r="K42" s="205"/>
      <c r="L42" s="205"/>
      <c r="M42" s="18" t="s">
        <v>383</v>
      </c>
      <c r="N42" s="207"/>
      <c r="O42" s="207"/>
    </row>
    <row r="43" spans="1:15" ht="23.25">
      <c r="A43" s="381" t="s">
        <v>181</v>
      </c>
      <c r="B43" s="381"/>
      <c r="C43" s="381"/>
      <c r="D43" s="381"/>
      <c r="E43" s="381"/>
      <c r="F43" s="381"/>
      <c r="G43" s="381"/>
      <c r="H43" s="381"/>
      <c r="I43" s="381"/>
      <c r="J43" s="381"/>
      <c r="K43" s="381"/>
      <c r="L43" s="381"/>
      <c r="M43" s="381"/>
    </row>
    <row r="44" spans="1:15" ht="23.25">
      <c r="A44" s="381" t="s">
        <v>182</v>
      </c>
      <c r="B44" s="381"/>
      <c r="C44" s="381"/>
      <c r="D44" s="381"/>
      <c r="E44" s="381"/>
      <c r="F44" s="381"/>
      <c r="G44" s="381"/>
      <c r="H44" s="381"/>
      <c r="I44" s="381"/>
      <c r="J44" s="381"/>
      <c r="K44" s="381"/>
      <c r="L44" s="381"/>
      <c r="M44" s="381"/>
    </row>
    <row r="45" spans="1:15" ht="21.6" customHeight="1">
      <c r="A45" s="71"/>
      <c r="B45" s="22"/>
      <c r="C45" s="22"/>
      <c r="D45" s="22"/>
      <c r="E45" s="22"/>
      <c r="F45" s="22"/>
      <c r="G45" s="13"/>
      <c r="H45" s="13"/>
      <c r="I45" s="13"/>
      <c r="J45" s="13"/>
      <c r="K45" s="13"/>
      <c r="L45" s="13"/>
      <c r="M45" s="13"/>
    </row>
    <row r="46" spans="1:15" ht="21.6" customHeight="1">
      <c r="A46" s="35"/>
      <c r="B46" s="35"/>
      <c r="C46" s="35"/>
      <c r="D46" s="35"/>
      <c r="E46" s="35"/>
      <c r="F46" s="35"/>
      <c r="G46" s="402" t="s">
        <v>372</v>
      </c>
      <c r="H46" s="402"/>
      <c r="I46" s="402"/>
      <c r="J46" s="402"/>
      <c r="K46" s="402"/>
      <c r="L46" s="402"/>
      <c r="M46" s="402"/>
    </row>
    <row r="47" spans="1:15" ht="21.6" customHeight="1">
      <c r="A47" s="35"/>
      <c r="B47" s="35"/>
      <c r="C47" s="35"/>
      <c r="D47" s="35"/>
      <c r="E47" s="35"/>
      <c r="F47" s="35"/>
      <c r="G47" s="413" t="s">
        <v>183</v>
      </c>
      <c r="H47" s="413"/>
      <c r="I47" s="413"/>
      <c r="J47" s="413"/>
      <c r="K47" s="414" t="s">
        <v>184</v>
      </c>
      <c r="L47" s="414"/>
      <c r="M47" s="414"/>
    </row>
    <row r="48" spans="1:15" ht="21.6" customHeight="1">
      <c r="A48" s="35"/>
      <c r="B48" s="35"/>
      <c r="C48" s="35"/>
      <c r="D48" s="35"/>
      <c r="E48" s="35"/>
      <c r="F48" s="35"/>
      <c r="G48" s="328" t="s">
        <v>302</v>
      </c>
      <c r="H48" s="327"/>
      <c r="I48" s="328" t="s">
        <v>302</v>
      </c>
      <c r="J48" s="330"/>
      <c r="K48" s="328" t="s">
        <v>302</v>
      </c>
      <c r="L48" s="327"/>
      <c r="M48" s="328" t="s">
        <v>302</v>
      </c>
    </row>
    <row r="49" spans="1:13" ht="21.6" customHeight="1">
      <c r="A49" s="35"/>
      <c r="B49" s="35"/>
      <c r="C49" s="35"/>
      <c r="D49" s="35"/>
      <c r="E49" s="35"/>
      <c r="F49" s="35"/>
      <c r="G49" s="326" t="s">
        <v>422</v>
      </c>
      <c r="H49" s="327"/>
      <c r="I49" s="329" t="s">
        <v>369</v>
      </c>
      <c r="J49" s="330"/>
      <c r="K49" s="326" t="s">
        <v>422</v>
      </c>
      <c r="L49" s="327"/>
      <c r="M49" s="329" t="s">
        <v>369</v>
      </c>
    </row>
    <row r="50" spans="1:13" ht="21.6" customHeight="1">
      <c r="A50" s="35"/>
      <c r="B50" s="35"/>
      <c r="C50" s="35"/>
      <c r="D50" s="35"/>
      <c r="E50" s="410" t="s">
        <v>188</v>
      </c>
      <c r="F50" s="35"/>
      <c r="G50" s="328" t="s">
        <v>185</v>
      </c>
      <c r="H50" s="327"/>
      <c r="I50" s="331" t="s">
        <v>187</v>
      </c>
      <c r="J50" s="330"/>
      <c r="K50" s="328" t="s">
        <v>185</v>
      </c>
      <c r="L50" s="327"/>
      <c r="M50" s="331" t="s">
        <v>187</v>
      </c>
    </row>
    <row r="51" spans="1:13" ht="21.6" customHeight="1">
      <c r="A51" s="35"/>
      <c r="B51" s="35"/>
      <c r="C51" s="35"/>
      <c r="D51" s="35"/>
      <c r="E51" s="411"/>
      <c r="F51" s="35"/>
      <c r="G51" s="326" t="s">
        <v>186</v>
      </c>
      <c r="H51" s="327"/>
      <c r="I51" s="332" t="s">
        <v>364</v>
      </c>
      <c r="J51" s="330"/>
      <c r="K51" s="326" t="s">
        <v>186</v>
      </c>
      <c r="L51" s="327"/>
      <c r="M51" s="332" t="s">
        <v>364</v>
      </c>
    </row>
    <row r="52" spans="1:13" ht="21.6" customHeight="1">
      <c r="A52" s="150" t="s">
        <v>232</v>
      </c>
      <c r="B52" s="229"/>
      <c r="C52" s="229"/>
      <c r="D52" s="229"/>
      <c r="E52" s="16"/>
      <c r="F52" s="35"/>
      <c r="G52" s="16"/>
      <c r="H52" s="43"/>
      <c r="I52" s="66"/>
      <c r="J52" s="35"/>
      <c r="K52" s="21"/>
      <c r="L52" s="35"/>
      <c r="M52" s="66"/>
    </row>
    <row r="53" spans="1:13" ht="21.6" customHeight="1">
      <c r="A53" s="234" t="s">
        <v>233</v>
      </c>
      <c r="B53" s="234"/>
      <c r="C53" s="234"/>
      <c r="D53" s="234"/>
      <c r="E53" s="23"/>
      <c r="F53" s="23"/>
      <c r="G53" s="17"/>
      <c r="H53" s="17"/>
      <c r="I53" s="17"/>
      <c r="J53" s="17"/>
      <c r="K53" s="17"/>
      <c r="L53" s="17"/>
      <c r="M53" s="17"/>
    </row>
    <row r="54" spans="1:13" ht="21.6" customHeight="1">
      <c r="A54" s="234"/>
      <c r="B54" s="235" t="s">
        <v>353</v>
      </c>
      <c r="C54" s="232"/>
      <c r="D54" s="234"/>
      <c r="E54" s="23"/>
      <c r="F54" s="23"/>
      <c r="G54" s="299">
        <v>45294</v>
      </c>
      <c r="H54" s="17"/>
      <c r="I54" s="299">
        <v>48372</v>
      </c>
      <c r="J54" s="17"/>
      <c r="K54" s="299">
        <v>36197</v>
      </c>
      <c r="L54" s="17"/>
      <c r="M54" s="299">
        <v>37824</v>
      </c>
    </row>
    <row r="55" spans="1:13" ht="21.6" customHeight="1">
      <c r="A55" s="234"/>
      <c r="B55" s="235" t="s">
        <v>235</v>
      </c>
      <c r="C55" s="234"/>
      <c r="D55" s="234"/>
      <c r="E55" s="73">
        <v>14</v>
      </c>
      <c r="F55" s="23"/>
      <c r="G55" s="21">
        <v>2449</v>
      </c>
      <c r="H55" s="21"/>
      <c r="I55" s="21">
        <v>2341</v>
      </c>
      <c r="J55" s="21"/>
      <c r="K55" s="21">
        <v>1397</v>
      </c>
      <c r="L55" s="21"/>
      <c r="M55" s="21">
        <v>1362</v>
      </c>
    </row>
    <row r="56" spans="1:13" ht="21.6" customHeight="1">
      <c r="A56" s="234"/>
      <c r="B56" s="235" t="s">
        <v>236</v>
      </c>
      <c r="C56" s="234"/>
      <c r="D56" s="234"/>
      <c r="E56" s="23"/>
      <c r="F56" s="23"/>
      <c r="G56" s="21">
        <v>264</v>
      </c>
      <c r="H56" s="21"/>
      <c r="I56" s="21">
        <v>558</v>
      </c>
      <c r="J56" s="21"/>
      <c r="K56" s="21">
        <v>0</v>
      </c>
      <c r="L56" s="21"/>
      <c r="M56" s="21">
        <v>0</v>
      </c>
    </row>
    <row r="57" spans="1:13" ht="21.6" customHeight="1">
      <c r="A57" s="234"/>
      <c r="B57" s="235" t="s">
        <v>311</v>
      </c>
      <c r="C57" s="236"/>
      <c r="D57" s="236"/>
      <c r="E57" s="73">
        <v>15</v>
      </c>
      <c r="F57" s="23"/>
      <c r="G57" s="21">
        <v>1892</v>
      </c>
      <c r="H57" s="21"/>
      <c r="I57" s="21">
        <v>1892</v>
      </c>
      <c r="J57" s="21"/>
      <c r="K57" s="21">
        <v>1690</v>
      </c>
      <c r="L57" s="21"/>
      <c r="M57" s="21">
        <v>1690</v>
      </c>
    </row>
    <row r="58" spans="1:13" ht="21.6" customHeight="1">
      <c r="A58" s="234"/>
      <c r="B58" s="235" t="s">
        <v>309</v>
      </c>
      <c r="C58" s="234"/>
      <c r="D58" s="234"/>
      <c r="E58" s="23"/>
      <c r="F58" s="23"/>
      <c r="G58" s="21">
        <v>31517</v>
      </c>
      <c r="H58" s="21"/>
      <c r="I58" s="21">
        <v>21821</v>
      </c>
      <c r="J58" s="21"/>
      <c r="K58" s="21">
        <v>26561</v>
      </c>
      <c r="L58" s="21"/>
      <c r="M58" s="21">
        <v>10661</v>
      </c>
    </row>
    <row r="59" spans="1:13" ht="21.6" customHeight="1">
      <c r="A59" s="234"/>
      <c r="B59" s="234" t="s">
        <v>237</v>
      </c>
      <c r="C59" s="234"/>
      <c r="D59" s="234"/>
      <c r="E59" s="23"/>
      <c r="F59" s="23"/>
      <c r="G59" s="18">
        <v>3274</v>
      </c>
      <c r="H59" s="21"/>
      <c r="I59" s="18">
        <v>3999</v>
      </c>
      <c r="J59" s="21"/>
      <c r="K59" s="18">
        <v>2192</v>
      </c>
      <c r="L59" s="21"/>
      <c r="M59" s="18">
        <v>2922</v>
      </c>
    </row>
    <row r="60" spans="1:13" ht="21.6" customHeight="1">
      <c r="A60" s="234" t="s">
        <v>238</v>
      </c>
      <c r="B60" s="234"/>
      <c r="C60" s="232"/>
      <c r="D60" s="232"/>
      <c r="E60" s="26"/>
      <c r="F60" s="26"/>
      <c r="G60" s="19">
        <v>84690</v>
      </c>
      <c r="H60" s="17"/>
      <c r="I60" s="19">
        <v>78983</v>
      </c>
      <c r="J60" s="17"/>
      <c r="K60" s="19">
        <v>68037</v>
      </c>
      <c r="L60" s="17"/>
      <c r="M60" s="19">
        <v>54459</v>
      </c>
    </row>
    <row r="61" spans="1:13" ht="21.6" customHeight="1">
      <c r="A61" s="234" t="s">
        <v>239</v>
      </c>
      <c r="B61" s="234"/>
      <c r="C61" s="232"/>
      <c r="D61" s="232"/>
      <c r="E61" s="26"/>
      <c r="F61" s="26"/>
      <c r="G61" s="17"/>
      <c r="H61" s="17"/>
      <c r="I61" s="17"/>
      <c r="J61" s="17"/>
      <c r="K61" s="17"/>
      <c r="L61" s="17"/>
      <c r="M61" s="17"/>
    </row>
    <row r="62" spans="1:13" ht="21.6" customHeight="1">
      <c r="A62" s="234"/>
      <c r="B62" s="235" t="s">
        <v>240</v>
      </c>
      <c r="C62" s="234"/>
      <c r="D62" s="234"/>
      <c r="E62" s="73">
        <v>14</v>
      </c>
      <c r="F62" s="23"/>
      <c r="G62" s="18">
        <v>7521</v>
      </c>
      <c r="H62" s="21"/>
      <c r="I62" s="18">
        <v>8487</v>
      </c>
      <c r="J62" s="21"/>
      <c r="K62" s="18">
        <v>2489</v>
      </c>
      <c r="L62" s="21"/>
      <c r="M62" s="18">
        <v>2656</v>
      </c>
    </row>
    <row r="63" spans="1:13" ht="21.6" customHeight="1">
      <c r="A63" s="234"/>
      <c r="B63" s="235" t="s">
        <v>310</v>
      </c>
      <c r="C63" s="234"/>
      <c r="D63" s="234"/>
      <c r="E63" s="73"/>
      <c r="F63" s="23"/>
      <c r="G63" s="18"/>
      <c r="H63" s="21"/>
      <c r="I63" s="18"/>
      <c r="J63" s="21"/>
      <c r="K63" s="18"/>
      <c r="L63" s="21"/>
      <c r="M63" s="18"/>
    </row>
    <row r="64" spans="1:13" ht="21.6" customHeight="1">
      <c r="A64" s="234"/>
      <c r="B64" s="234" t="s">
        <v>2</v>
      </c>
      <c r="C64" s="234" t="s">
        <v>241</v>
      </c>
      <c r="D64" s="234"/>
      <c r="E64" s="73">
        <v>15</v>
      </c>
      <c r="F64" s="23"/>
      <c r="G64" s="18">
        <v>16797</v>
      </c>
      <c r="H64" s="21"/>
      <c r="I64" s="18">
        <v>15664</v>
      </c>
      <c r="J64" s="21"/>
      <c r="K64" s="18">
        <v>14989</v>
      </c>
      <c r="L64" s="21"/>
      <c r="M64" s="18">
        <v>14049</v>
      </c>
    </row>
    <row r="65" spans="1:13" ht="21.6" customHeight="1">
      <c r="A65" s="234" t="s">
        <v>242</v>
      </c>
      <c r="B65" s="234"/>
      <c r="C65" s="234"/>
      <c r="D65" s="234"/>
      <c r="E65" s="23"/>
      <c r="F65" s="23"/>
      <c r="G65" s="300">
        <v>24318</v>
      </c>
      <c r="H65" s="21"/>
      <c r="I65" s="300">
        <v>24151</v>
      </c>
      <c r="J65" s="21"/>
      <c r="K65" s="300">
        <v>17478</v>
      </c>
      <c r="L65" s="21"/>
      <c r="M65" s="300">
        <v>16705</v>
      </c>
    </row>
    <row r="66" spans="1:13" ht="21.6" customHeight="1">
      <c r="A66" s="182" t="s">
        <v>243</v>
      </c>
      <c r="B66" s="232"/>
      <c r="C66" s="234"/>
      <c r="D66" s="232"/>
      <c r="E66" s="26"/>
      <c r="F66" s="26"/>
      <c r="G66" s="20">
        <v>109008</v>
      </c>
      <c r="H66" s="17"/>
      <c r="I66" s="20">
        <v>103134</v>
      </c>
      <c r="J66" s="17"/>
      <c r="K66" s="20">
        <v>85515</v>
      </c>
      <c r="L66" s="21"/>
      <c r="M66" s="20">
        <v>71164</v>
      </c>
    </row>
    <row r="67" spans="1:13" ht="21.6" customHeight="1">
      <c r="A67" s="23"/>
      <c r="B67" s="26"/>
      <c r="C67" s="23"/>
      <c r="D67" s="26"/>
      <c r="E67" s="26"/>
      <c r="F67" s="26"/>
      <c r="G67" s="21"/>
      <c r="H67" s="17"/>
      <c r="I67" s="21"/>
      <c r="J67" s="17"/>
      <c r="K67" s="21"/>
      <c r="L67" s="17"/>
      <c r="M67" s="21"/>
    </row>
    <row r="68" spans="1:13" ht="21.6" customHeight="1">
      <c r="A68" s="23"/>
      <c r="B68" s="26"/>
      <c r="C68" s="23"/>
      <c r="D68" s="26"/>
      <c r="E68" s="26"/>
      <c r="F68" s="26"/>
      <c r="G68" s="21"/>
      <c r="H68" s="17"/>
      <c r="I68" s="21"/>
      <c r="J68" s="17"/>
      <c r="K68" s="21"/>
      <c r="L68" s="17"/>
      <c r="M68" s="21"/>
    </row>
    <row r="69" spans="1:13" ht="21.6" customHeight="1">
      <c r="A69" s="23"/>
      <c r="B69" s="26"/>
      <c r="C69" s="23"/>
      <c r="D69" s="26"/>
      <c r="E69" s="26"/>
      <c r="F69" s="26"/>
      <c r="G69" s="21"/>
      <c r="H69" s="17"/>
      <c r="I69" s="21"/>
      <c r="J69" s="17"/>
      <c r="K69" s="21"/>
      <c r="L69" s="17"/>
      <c r="M69" s="21"/>
    </row>
    <row r="70" spans="1:13" ht="21.6" customHeight="1">
      <c r="A70" s="23"/>
      <c r="B70" s="26"/>
      <c r="C70" s="23"/>
      <c r="D70" s="26"/>
      <c r="E70" s="26"/>
      <c r="F70" s="26"/>
      <c r="G70" s="21"/>
      <c r="H70" s="17"/>
      <c r="I70" s="21"/>
      <c r="J70" s="17"/>
      <c r="K70" s="21"/>
      <c r="L70" s="17"/>
      <c r="M70" s="21"/>
    </row>
    <row r="71" spans="1:13" ht="21.6" customHeight="1">
      <c r="A71" s="23"/>
      <c r="B71" s="26"/>
      <c r="C71" s="23"/>
      <c r="D71" s="26"/>
      <c r="E71" s="26"/>
      <c r="F71" s="26"/>
      <c r="G71" s="21"/>
      <c r="H71" s="17"/>
      <c r="I71" s="21"/>
      <c r="J71" s="17"/>
      <c r="K71" s="21"/>
      <c r="L71" s="17"/>
      <c r="M71" s="21"/>
    </row>
    <row r="72" spans="1:13" ht="21.6" customHeight="1">
      <c r="A72" s="23"/>
      <c r="B72" s="26"/>
      <c r="C72" s="23"/>
      <c r="D72" s="26"/>
      <c r="E72" s="26"/>
      <c r="F72" s="26"/>
      <c r="G72" s="21"/>
      <c r="H72" s="17"/>
      <c r="I72" s="21"/>
      <c r="J72" s="17"/>
      <c r="K72" s="21"/>
      <c r="L72" s="17"/>
      <c r="M72" s="21"/>
    </row>
    <row r="73" spans="1:13" ht="21.6" customHeight="1">
      <c r="A73" s="23"/>
      <c r="B73" s="26"/>
      <c r="C73" s="23"/>
      <c r="D73" s="26"/>
      <c r="E73" s="26"/>
      <c r="F73" s="26"/>
      <c r="G73" s="21"/>
      <c r="H73" s="17"/>
      <c r="I73" s="21"/>
      <c r="J73" s="17"/>
      <c r="K73" s="21"/>
      <c r="L73" s="17"/>
      <c r="M73" s="21"/>
    </row>
    <row r="74" spans="1:13" ht="21.6" customHeight="1">
      <c r="A74" s="23"/>
      <c r="B74" s="26"/>
      <c r="C74" s="23"/>
      <c r="D74" s="26"/>
      <c r="E74" s="26"/>
      <c r="F74" s="26"/>
      <c r="G74" s="21"/>
      <c r="H74" s="17"/>
      <c r="I74" s="21"/>
      <c r="J74" s="17"/>
      <c r="K74" s="21"/>
      <c r="L74" s="17"/>
      <c r="M74" s="21"/>
    </row>
    <row r="75" spans="1:13" ht="21.6" customHeight="1">
      <c r="A75" s="23"/>
      <c r="B75" s="26"/>
      <c r="C75" s="23"/>
      <c r="D75" s="26"/>
      <c r="E75" s="26"/>
      <c r="F75" s="26"/>
      <c r="G75" s="21"/>
      <c r="H75" s="17"/>
      <c r="I75" s="21"/>
      <c r="J75" s="17"/>
      <c r="K75" s="21"/>
      <c r="L75" s="17"/>
      <c r="M75" s="21"/>
    </row>
    <row r="76" spans="1:13" ht="21.6" customHeight="1">
      <c r="A76" s="23"/>
      <c r="B76" s="26"/>
      <c r="C76" s="23"/>
      <c r="D76" s="26"/>
      <c r="E76" s="26"/>
      <c r="F76" s="26"/>
      <c r="G76" s="21"/>
      <c r="H76" s="17"/>
      <c r="I76" s="21"/>
      <c r="J76" s="17"/>
      <c r="K76" s="21"/>
      <c r="L76" s="17"/>
      <c r="M76" s="21"/>
    </row>
    <row r="77" spans="1:13" ht="21.6" customHeight="1">
      <c r="A77" s="23"/>
      <c r="B77" s="26"/>
      <c r="C77" s="23"/>
      <c r="D77" s="26"/>
      <c r="E77" s="26"/>
      <c r="F77" s="26"/>
      <c r="G77" s="21"/>
      <c r="H77" s="17"/>
      <c r="I77" s="21"/>
      <c r="J77" s="17"/>
      <c r="K77" s="21"/>
      <c r="L77" s="17"/>
      <c r="M77" s="21"/>
    </row>
    <row r="78" spans="1:13" ht="21.6" customHeight="1">
      <c r="A78" s="23"/>
      <c r="B78" s="26"/>
      <c r="C78" s="23"/>
      <c r="D78" s="26"/>
      <c r="E78" s="26"/>
      <c r="F78" s="26"/>
      <c r="G78" s="21"/>
      <c r="H78" s="17"/>
      <c r="I78" s="21"/>
      <c r="J78" s="17"/>
      <c r="K78" s="21"/>
      <c r="L78" s="17"/>
      <c r="M78" s="21"/>
    </row>
    <row r="79" spans="1:13" ht="21.6" customHeight="1">
      <c r="A79" s="23"/>
      <c r="B79" s="26"/>
      <c r="C79" s="23"/>
      <c r="D79" s="26"/>
      <c r="E79" s="26"/>
      <c r="F79" s="26"/>
      <c r="G79" s="21"/>
      <c r="H79" s="17"/>
      <c r="I79" s="21"/>
      <c r="J79" s="17"/>
      <c r="K79" s="21"/>
      <c r="L79" s="17"/>
      <c r="M79" s="21"/>
    </row>
    <row r="80" spans="1:13" ht="21.6" customHeight="1">
      <c r="A80" s="23"/>
      <c r="B80" s="26"/>
      <c r="C80" s="23"/>
      <c r="D80" s="26"/>
      <c r="E80" s="26"/>
      <c r="F80" s="26"/>
      <c r="G80" s="21"/>
      <c r="H80" s="17"/>
      <c r="I80" s="21"/>
      <c r="J80" s="17"/>
      <c r="K80" s="21"/>
      <c r="L80" s="17"/>
      <c r="M80" s="21"/>
    </row>
    <row r="81" spans="1:13" ht="21.6" customHeight="1">
      <c r="A81" s="23"/>
      <c r="B81" s="26"/>
      <c r="C81" s="23"/>
      <c r="D81" s="26"/>
      <c r="E81" s="26"/>
      <c r="F81" s="26"/>
      <c r="G81" s="21"/>
      <c r="H81" s="17"/>
      <c r="I81" s="21"/>
      <c r="J81" s="17"/>
      <c r="K81" s="21"/>
      <c r="L81" s="17"/>
      <c r="M81" s="21"/>
    </row>
    <row r="82" spans="1:13" ht="21.6" customHeight="1">
      <c r="A82" s="23"/>
      <c r="B82" s="26"/>
      <c r="C82" s="23"/>
      <c r="D82" s="26"/>
      <c r="E82" s="26"/>
      <c r="F82" s="26"/>
      <c r="G82" s="21"/>
      <c r="H82" s="17"/>
      <c r="I82" s="21"/>
      <c r="J82" s="17"/>
      <c r="K82" s="21"/>
      <c r="L82" s="17"/>
      <c r="M82" s="21"/>
    </row>
    <row r="83" spans="1:13" ht="21.6" customHeight="1">
      <c r="A83" s="23"/>
      <c r="B83" s="26"/>
      <c r="C83" s="23"/>
      <c r="D83" s="26"/>
      <c r="E83" s="26"/>
      <c r="F83" s="26"/>
      <c r="G83" s="21"/>
      <c r="H83" s="17"/>
      <c r="I83" s="21"/>
      <c r="J83" s="17"/>
      <c r="K83" s="21"/>
      <c r="L83" s="17"/>
      <c r="M83" s="21"/>
    </row>
    <row r="84" spans="1:13" ht="25.9">
      <c r="A84" s="209" t="s">
        <v>206</v>
      </c>
      <c r="B84" s="26"/>
      <c r="C84" s="23"/>
      <c r="D84" s="26"/>
      <c r="E84" s="26"/>
      <c r="F84" s="26"/>
      <c r="G84" s="63"/>
      <c r="H84" s="62"/>
      <c r="I84" s="63"/>
      <c r="J84" s="62"/>
      <c r="K84" s="198"/>
      <c r="L84" s="62"/>
      <c r="M84" s="18" t="s">
        <v>384</v>
      </c>
    </row>
    <row r="85" spans="1:13" ht="23.25">
      <c r="A85" s="381" t="s">
        <v>181</v>
      </c>
      <c r="B85" s="381"/>
      <c r="C85" s="381"/>
      <c r="D85" s="381"/>
      <c r="E85" s="381"/>
      <c r="F85" s="381"/>
      <c r="G85" s="381"/>
      <c r="H85" s="381"/>
      <c r="I85" s="381"/>
      <c r="J85" s="381"/>
      <c r="K85" s="381"/>
      <c r="L85" s="381"/>
      <c r="M85" s="381"/>
    </row>
    <row r="86" spans="1:13" ht="23.25">
      <c r="A86" s="381" t="s">
        <v>182</v>
      </c>
      <c r="B86" s="381"/>
      <c r="C86" s="381"/>
      <c r="D86" s="381"/>
      <c r="E86" s="381"/>
      <c r="F86" s="381"/>
      <c r="G86" s="381"/>
      <c r="H86" s="381"/>
      <c r="I86" s="381"/>
      <c r="J86" s="381"/>
      <c r="K86" s="381"/>
      <c r="L86" s="381"/>
      <c r="M86" s="381"/>
    </row>
    <row r="87" spans="1:13" ht="21.6" customHeight="1">
      <c r="A87" s="71"/>
      <c r="B87" s="22"/>
      <c r="C87" s="22"/>
      <c r="D87" s="22"/>
      <c r="E87" s="221"/>
      <c r="F87" s="22"/>
      <c r="G87" s="22"/>
      <c r="H87" s="22"/>
      <c r="I87" s="22"/>
      <c r="J87" s="22"/>
      <c r="K87" s="22"/>
      <c r="L87" s="22"/>
      <c r="M87" s="22"/>
    </row>
    <row r="88" spans="1:13" ht="21.6" customHeight="1">
      <c r="A88" s="35"/>
      <c r="B88" s="35"/>
      <c r="C88" s="35"/>
      <c r="D88" s="35"/>
      <c r="E88" s="222"/>
      <c r="F88" s="35"/>
      <c r="G88" s="402" t="s">
        <v>372</v>
      </c>
      <c r="H88" s="402"/>
      <c r="I88" s="402"/>
      <c r="J88" s="402"/>
      <c r="K88" s="402"/>
      <c r="L88" s="402"/>
      <c r="M88" s="402"/>
    </row>
    <row r="89" spans="1:13" ht="21.6" customHeight="1">
      <c r="A89" s="35"/>
      <c r="B89" s="35"/>
      <c r="C89" s="35"/>
      <c r="D89" s="35"/>
      <c r="E89" s="222"/>
      <c r="F89" s="35"/>
      <c r="G89" s="412" t="s">
        <v>183</v>
      </c>
      <c r="H89" s="412"/>
      <c r="I89" s="412"/>
      <c r="J89" s="412"/>
      <c r="K89" s="412" t="s">
        <v>184</v>
      </c>
      <c r="L89" s="412"/>
      <c r="M89" s="412"/>
    </row>
    <row r="90" spans="1:13" ht="21.6" customHeight="1">
      <c r="A90" s="35"/>
      <c r="B90" s="35"/>
      <c r="C90" s="35"/>
      <c r="D90" s="35"/>
      <c r="E90" s="222"/>
      <c r="F90" s="35"/>
      <c r="G90" s="281" t="s">
        <v>302</v>
      </c>
      <c r="H90" s="283"/>
      <c r="I90" s="281" t="s">
        <v>302</v>
      </c>
      <c r="J90" s="40"/>
      <c r="K90" s="281" t="s">
        <v>302</v>
      </c>
      <c r="L90" s="283"/>
      <c r="M90" s="281" t="s">
        <v>302</v>
      </c>
    </row>
    <row r="91" spans="1:13" ht="21.6" customHeight="1">
      <c r="A91" s="35"/>
      <c r="B91" s="35"/>
      <c r="C91" s="35"/>
      <c r="D91" s="35"/>
      <c r="E91" s="220"/>
      <c r="F91" s="35"/>
      <c r="G91" s="326" t="s">
        <v>422</v>
      </c>
      <c r="H91" s="327"/>
      <c r="I91" s="329" t="s">
        <v>368</v>
      </c>
      <c r="J91" s="330"/>
      <c r="K91" s="326" t="s">
        <v>422</v>
      </c>
      <c r="L91" s="327"/>
      <c r="M91" s="329" t="s">
        <v>368</v>
      </c>
    </row>
    <row r="92" spans="1:13" ht="21.6" customHeight="1">
      <c r="A92" s="35"/>
      <c r="B92" s="35"/>
      <c r="C92" s="35"/>
      <c r="D92" s="35"/>
      <c r="E92" s="410" t="s">
        <v>188</v>
      </c>
      <c r="F92" s="35"/>
      <c r="G92" s="281" t="s">
        <v>185</v>
      </c>
      <c r="H92" s="283"/>
      <c r="I92" s="290" t="s">
        <v>187</v>
      </c>
      <c r="J92" s="40"/>
      <c r="K92" s="281" t="s">
        <v>185</v>
      </c>
      <c r="L92" s="283"/>
      <c r="M92" s="290" t="s">
        <v>187</v>
      </c>
    </row>
    <row r="93" spans="1:13" ht="21.6" customHeight="1">
      <c r="A93" s="35"/>
      <c r="B93" s="35"/>
      <c r="C93" s="35"/>
      <c r="D93" s="35"/>
      <c r="E93" s="411"/>
      <c r="F93" s="35"/>
      <c r="G93" s="282" t="s">
        <v>186</v>
      </c>
      <c r="H93" s="283"/>
      <c r="I93" s="296" t="s">
        <v>364</v>
      </c>
      <c r="J93" s="40"/>
      <c r="K93" s="282" t="s">
        <v>186</v>
      </c>
      <c r="L93" s="283"/>
      <c r="M93" s="296" t="s">
        <v>364</v>
      </c>
    </row>
    <row r="94" spans="1:13" ht="21.6" customHeight="1">
      <c r="A94" s="218" t="s">
        <v>245</v>
      </c>
      <c r="B94" s="234"/>
      <c r="C94" s="234"/>
      <c r="D94" s="234"/>
      <c r="E94" s="211"/>
      <c r="F94" s="23"/>
      <c r="G94" s="214"/>
      <c r="H94" s="214"/>
      <c r="I94" s="214"/>
      <c r="J94" s="214"/>
      <c r="K94" s="214"/>
      <c r="L94" s="214"/>
      <c r="M94" s="214"/>
    </row>
    <row r="95" spans="1:13" ht="21.6" customHeight="1">
      <c r="A95" s="235" t="s">
        <v>246</v>
      </c>
      <c r="B95" s="234"/>
      <c r="C95" s="234"/>
      <c r="D95" s="234"/>
      <c r="E95" s="211"/>
      <c r="F95" s="23"/>
      <c r="G95" s="214"/>
      <c r="H95" s="214"/>
      <c r="I95" s="214"/>
      <c r="J95" s="214"/>
      <c r="K95" s="214"/>
      <c r="L95" s="214"/>
      <c r="M95" s="214"/>
    </row>
    <row r="96" spans="1:13" ht="21.6" customHeight="1">
      <c r="A96" s="234"/>
      <c r="B96" s="237" t="s">
        <v>247</v>
      </c>
      <c r="C96" s="234"/>
      <c r="D96" s="234"/>
      <c r="E96" s="223"/>
      <c r="F96" s="23"/>
      <c r="G96" s="214"/>
      <c r="H96" s="214"/>
      <c r="I96" s="214"/>
      <c r="J96" s="214"/>
      <c r="K96" s="214"/>
      <c r="L96" s="214"/>
      <c r="M96" s="214"/>
    </row>
    <row r="97" spans="1:13" ht="21.6" customHeight="1">
      <c r="A97" s="234"/>
      <c r="B97" s="234"/>
      <c r="C97" s="234" t="s">
        <v>248</v>
      </c>
      <c r="D97" s="234"/>
      <c r="E97" s="211"/>
      <c r="F97" s="23"/>
      <c r="G97" s="214"/>
      <c r="H97" s="214"/>
      <c r="I97" s="214"/>
      <c r="J97" s="214"/>
      <c r="K97" s="214"/>
      <c r="L97" s="214"/>
      <c r="M97" s="214"/>
    </row>
    <row r="98" spans="1:13" ht="21.6" customHeight="1" thickBot="1">
      <c r="A98" s="234"/>
      <c r="B98" s="234"/>
      <c r="C98" s="234"/>
      <c r="D98" s="280" t="s">
        <v>312</v>
      </c>
      <c r="E98" s="211"/>
      <c r="F98" s="23"/>
      <c r="G98" s="301">
        <v>250000</v>
      </c>
      <c r="H98" s="17"/>
      <c r="I98" s="301">
        <v>250000</v>
      </c>
      <c r="J98" s="17"/>
      <c r="K98" s="301">
        <v>250000</v>
      </c>
      <c r="L98" s="17"/>
      <c r="M98" s="301">
        <v>250000</v>
      </c>
    </row>
    <row r="99" spans="1:13" ht="21.6" customHeight="1" thickTop="1">
      <c r="A99" s="234"/>
      <c r="B99" s="234"/>
      <c r="C99" s="234" t="s">
        <v>199</v>
      </c>
      <c r="D99" s="234"/>
      <c r="E99" s="23"/>
      <c r="F99" s="23"/>
      <c r="G99" s="17"/>
      <c r="H99" s="17"/>
      <c r="I99" s="17"/>
      <c r="J99" s="17"/>
      <c r="K99" s="17"/>
      <c r="L99" s="17"/>
      <c r="M99" s="17"/>
    </row>
    <row r="100" spans="1:13" ht="21.6" customHeight="1">
      <c r="A100" s="234"/>
      <c r="B100" s="234"/>
      <c r="C100" s="234"/>
      <c r="D100" s="235" t="s">
        <v>313</v>
      </c>
      <c r="E100" s="23"/>
      <c r="F100" s="23"/>
      <c r="G100" s="17">
        <v>200007</v>
      </c>
      <c r="H100" s="17"/>
      <c r="I100" s="17">
        <v>200007</v>
      </c>
      <c r="J100" s="17"/>
      <c r="K100" s="17">
        <v>200007</v>
      </c>
      <c r="L100" s="17"/>
      <c r="M100" s="17">
        <v>200007</v>
      </c>
    </row>
    <row r="101" spans="1:13" ht="21.6" customHeight="1">
      <c r="A101" s="234"/>
      <c r="B101" s="238" t="s">
        <v>249</v>
      </c>
      <c r="C101" s="234"/>
      <c r="D101" s="234"/>
      <c r="E101" s="73"/>
      <c r="F101" s="23"/>
      <c r="G101" s="17">
        <v>331679</v>
      </c>
      <c r="H101" s="17"/>
      <c r="I101" s="17">
        <v>331679</v>
      </c>
      <c r="J101" s="17"/>
      <c r="K101" s="17">
        <v>331679</v>
      </c>
      <c r="L101" s="17"/>
      <c r="M101" s="17">
        <v>331679</v>
      </c>
    </row>
    <row r="102" spans="1:13" ht="21.6" customHeight="1">
      <c r="A102" s="234"/>
      <c r="B102" s="234" t="s">
        <v>261</v>
      </c>
      <c r="C102" s="234"/>
      <c r="D102" s="234"/>
      <c r="E102" s="73"/>
      <c r="F102" s="23"/>
      <c r="G102" s="17">
        <v>25046</v>
      </c>
      <c r="H102" s="17"/>
      <c r="I102" s="17">
        <v>25046</v>
      </c>
      <c r="J102" s="17"/>
      <c r="K102" s="17">
        <v>27975</v>
      </c>
      <c r="L102" s="17"/>
      <c r="M102" s="17">
        <v>27975</v>
      </c>
    </row>
    <row r="103" spans="1:13" ht="21.6" customHeight="1">
      <c r="A103" s="234"/>
      <c r="B103" s="239" t="s">
        <v>355</v>
      </c>
      <c r="C103" s="234"/>
      <c r="D103" s="234"/>
      <c r="E103" s="73"/>
      <c r="F103" s="23"/>
      <c r="G103" s="17"/>
      <c r="H103" s="17"/>
      <c r="I103" s="17"/>
      <c r="J103" s="17"/>
      <c r="K103" s="17"/>
      <c r="L103" s="17"/>
      <c r="M103" s="17"/>
    </row>
    <row r="104" spans="1:13" ht="21.6" customHeight="1">
      <c r="A104" s="234"/>
      <c r="B104" s="234"/>
      <c r="C104" s="239" t="s">
        <v>262</v>
      </c>
      <c r="D104" s="234"/>
      <c r="E104" s="73"/>
      <c r="F104" s="23"/>
      <c r="G104" s="17">
        <v>-1134</v>
      </c>
      <c r="H104" s="17"/>
      <c r="I104" s="17">
        <v>-1134</v>
      </c>
      <c r="J104" s="17"/>
      <c r="K104" s="17">
        <v>0</v>
      </c>
      <c r="L104" s="17"/>
      <c r="M104" s="17">
        <v>0</v>
      </c>
    </row>
    <row r="105" spans="1:13" ht="21.6" customHeight="1">
      <c r="A105" s="234"/>
      <c r="B105" s="238" t="s">
        <v>250</v>
      </c>
      <c r="C105" s="234"/>
      <c r="D105" s="234"/>
      <c r="E105" s="73"/>
      <c r="F105" s="23"/>
      <c r="G105" s="17"/>
      <c r="H105" s="17"/>
      <c r="I105" s="17"/>
      <c r="J105" s="17"/>
      <c r="K105" s="17"/>
      <c r="L105" s="17"/>
      <c r="M105" s="17"/>
    </row>
    <row r="106" spans="1:13" ht="21.6" customHeight="1">
      <c r="A106" s="234"/>
      <c r="B106" s="234"/>
      <c r="C106" s="238" t="s">
        <v>251</v>
      </c>
      <c r="D106" s="234"/>
      <c r="E106" s="23"/>
      <c r="F106" s="23"/>
      <c r="G106" s="17"/>
      <c r="H106" s="17"/>
      <c r="I106" s="17"/>
      <c r="J106" s="17"/>
      <c r="K106" s="17"/>
      <c r="L106" s="17"/>
      <c r="M106" s="17"/>
    </row>
    <row r="107" spans="1:13" ht="21.6" customHeight="1">
      <c r="A107" s="234"/>
      <c r="B107" s="234"/>
      <c r="C107" s="234"/>
      <c r="D107" s="237" t="s">
        <v>252</v>
      </c>
      <c r="E107" s="195"/>
      <c r="F107" s="72"/>
      <c r="G107" s="17">
        <v>11328</v>
      </c>
      <c r="H107" s="17"/>
      <c r="I107" s="17">
        <v>11328</v>
      </c>
      <c r="J107" s="17"/>
      <c r="K107" s="17">
        <v>11328</v>
      </c>
      <c r="L107" s="17"/>
      <c r="M107" s="17">
        <v>11328</v>
      </c>
    </row>
    <row r="108" spans="1:13" ht="21.6" customHeight="1">
      <c r="A108" s="234"/>
      <c r="B108" s="234"/>
      <c r="C108" s="234" t="s">
        <v>197</v>
      </c>
      <c r="D108" s="234"/>
      <c r="E108" s="73">
        <v>4</v>
      </c>
      <c r="F108" s="23"/>
      <c r="G108" s="44">
        <v>45189</v>
      </c>
      <c r="H108" s="44"/>
      <c r="I108" s="44">
        <v>43333</v>
      </c>
      <c r="J108" s="17"/>
      <c r="K108" s="299">
        <v>2242</v>
      </c>
      <c r="L108" s="17"/>
      <c r="M108" s="44">
        <v>11220</v>
      </c>
    </row>
    <row r="109" spans="1:13" ht="21.6" customHeight="1">
      <c r="A109" s="234"/>
      <c r="B109" s="234" t="s">
        <v>253</v>
      </c>
      <c r="C109" s="234"/>
      <c r="D109" s="234"/>
      <c r="E109" s="73">
        <v>4</v>
      </c>
      <c r="F109" s="23"/>
      <c r="G109" s="57">
        <v>-1731</v>
      </c>
      <c r="H109" s="44"/>
      <c r="I109" s="57">
        <v>-1731</v>
      </c>
      <c r="J109" s="17"/>
      <c r="K109" s="366">
        <v>-1059</v>
      </c>
      <c r="L109" s="17"/>
      <c r="M109" s="57">
        <v>-1059</v>
      </c>
    </row>
    <row r="110" spans="1:13" ht="21.6" customHeight="1">
      <c r="A110" s="234" t="s">
        <v>254</v>
      </c>
      <c r="B110" s="234"/>
      <c r="C110" s="234"/>
      <c r="D110" s="234"/>
      <c r="E110" s="23"/>
      <c r="F110" s="23"/>
      <c r="G110" s="21">
        <v>610384</v>
      </c>
      <c r="H110" s="21"/>
      <c r="I110" s="21">
        <v>608528</v>
      </c>
      <c r="J110" s="21"/>
      <c r="K110" s="21">
        <v>572172</v>
      </c>
      <c r="L110" s="21"/>
      <c r="M110" s="21">
        <v>581150</v>
      </c>
    </row>
    <row r="111" spans="1:13" ht="21.6" customHeight="1">
      <c r="A111" s="234"/>
      <c r="B111" s="234" t="s">
        <v>201</v>
      </c>
      <c r="C111" s="234"/>
      <c r="D111" s="234"/>
      <c r="E111" s="23"/>
      <c r="F111" s="23"/>
      <c r="G111" s="21">
        <v>429</v>
      </c>
      <c r="H111" s="21"/>
      <c r="I111" s="21">
        <v>578</v>
      </c>
      <c r="J111" s="21"/>
      <c r="K111" s="21">
        <v>0</v>
      </c>
      <c r="L111" s="21"/>
      <c r="M111" s="21">
        <v>0</v>
      </c>
    </row>
    <row r="112" spans="1:13" ht="21.6" customHeight="1">
      <c r="A112" s="234" t="s">
        <v>255</v>
      </c>
      <c r="B112" s="232"/>
      <c r="C112" s="232"/>
      <c r="D112" s="234"/>
      <c r="E112" s="23"/>
      <c r="F112" s="23"/>
      <c r="G112" s="19">
        <v>610813</v>
      </c>
      <c r="H112" s="17"/>
      <c r="I112" s="19">
        <v>609106</v>
      </c>
      <c r="J112" s="17"/>
      <c r="K112" s="19">
        <v>572172</v>
      </c>
      <c r="L112" s="17"/>
      <c r="M112" s="19">
        <v>581150</v>
      </c>
    </row>
    <row r="113" spans="1:13" ht="21.6" customHeight="1" thickBot="1">
      <c r="A113" s="182" t="s">
        <v>256</v>
      </c>
      <c r="B113" s="234"/>
      <c r="C113" s="234"/>
      <c r="D113" s="234"/>
      <c r="E113" s="23"/>
      <c r="F113" s="23"/>
      <c r="G113" s="301">
        <v>719821</v>
      </c>
      <c r="H113" s="21"/>
      <c r="I113" s="301">
        <v>712240</v>
      </c>
      <c r="J113" s="21"/>
      <c r="K113" s="301">
        <v>657687</v>
      </c>
      <c r="L113" s="21"/>
      <c r="M113" s="301">
        <v>652314</v>
      </c>
    </row>
    <row r="114" spans="1:13" ht="21.6" customHeight="1" thickTop="1">
      <c r="A114" s="23"/>
      <c r="B114" s="23"/>
      <c r="C114" s="23"/>
      <c r="D114" s="23"/>
      <c r="E114" s="211"/>
      <c r="F114" s="23"/>
      <c r="G114" s="24"/>
      <c r="H114" s="42"/>
      <c r="I114" s="24"/>
      <c r="J114" s="42"/>
      <c r="K114" s="24"/>
      <c r="L114" s="42"/>
      <c r="M114" s="24"/>
    </row>
    <row r="115" spans="1:13" ht="21.6" customHeight="1">
      <c r="A115" s="23"/>
      <c r="B115" s="23"/>
      <c r="C115" s="23"/>
      <c r="D115" s="23"/>
      <c r="E115" s="211"/>
      <c r="F115" s="23"/>
      <c r="G115" s="42"/>
      <c r="H115" s="42"/>
      <c r="I115" s="42"/>
      <c r="J115" s="42"/>
      <c r="K115" s="42"/>
      <c r="L115" s="42"/>
      <c r="M115" s="42"/>
    </row>
    <row r="116" spans="1:13" ht="21.6" customHeight="1">
      <c r="A116" s="23"/>
      <c r="B116" s="23"/>
      <c r="C116" s="23"/>
      <c r="D116" s="23"/>
      <c r="E116" s="211"/>
      <c r="F116" s="23"/>
      <c r="G116" s="42"/>
      <c r="H116" s="42"/>
      <c r="I116" s="42"/>
      <c r="J116" s="42"/>
      <c r="K116" s="42"/>
      <c r="L116" s="42"/>
      <c r="M116" s="42"/>
    </row>
    <row r="117" spans="1:13" ht="21.6" customHeight="1">
      <c r="A117" s="23"/>
      <c r="B117" s="23"/>
      <c r="C117" s="23"/>
      <c r="D117" s="23"/>
      <c r="E117" s="211"/>
      <c r="F117" s="23"/>
      <c r="G117" s="42"/>
      <c r="H117" s="42"/>
      <c r="I117" s="42"/>
      <c r="J117" s="42"/>
      <c r="K117" s="42"/>
      <c r="L117" s="42"/>
      <c r="M117" s="42"/>
    </row>
    <row r="118" spans="1:13" ht="21.6" customHeight="1">
      <c r="A118" s="23"/>
      <c r="B118" s="23"/>
      <c r="C118" s="23"/>
      <c r="D118" s="23"/>
      <c r="E118" s="211"/>
      <c r="F118" s="23"/>
      <c r="G118" s="42"/>
      <c r="H118" s="42"/>
      <c r="I118" s="42"/>
      <c r="J118" s="42"/>
      <c r="K118" s="42"/>
      <c r="L118" s="42"/>
      <c r="M118" s="42"/>
    </row>
    <row r="119" spans="1:13" ht="21.6" customHeight="1">
      <c r="A119" s="23"/>
      <c r="B119" s="23"/>
      <c r="C119" s="23"/>
      <c r="D119" s="23"/>
      <c r="E119" s="211"/>
      <c r="F119" s="23"/>
      <c r="G119" s="42"/>
      <c r="H119" s="42"/>
      <c r="I119" s="42"/>
      <c r="J119" s="42"/>
      <c r="K119" s="42"/>
      <c r="L119" s="42"/>
      <c r="M119" s="42"/>
    </row>
    <row r="120" spans="1:13" ht="21.6" customHeight="1">
      <c r="A120" s="23"/>
      <c r="B120" s="23"/>
      <c r="C120" s="23"/>
      <c r="D120" s="23"/>
      <c r="E120" s="211"/>
      <c r="F120" s="23"/>
      <c r="G120" s="42"/>
      <c r="H120" s="42"/>
      <c r="I120" s="42"/>
      <c r="J120" s="42"/>
      <c r="K120" s="42"/>
      <c r="L120" s="42"/>
      <c r="M120" s="42"/>
    </row>
    <row r="121" spans="1:13" ht="21.6" customHeight="1">
      <c r="A121" s="23"/>
      <c r="B121" s="23"/>
      <c r="C121" s="23"/>
      <c r="D121" s="23"/>
      <c r="E121" s="211"/>
      <c r="F121" s="23"/>
      <c r="G121" s="42"/>
      <c r="H121" s="42"/>
      <c r="I121" s="42"/>
      <c r="J121" s="42"/>
      <c r="K121" s="42"/>
      <c r="L121" s="42"/>
      <c r="M121" s="42"/>
    </row>
    <row r="122" spans="1:13" ht="21.6" customHeight="1">
      <c r="A122" s="23"/>
      <c r="B122" s="23"/>
      <c r="C122" s="23"/>
      <c r="D122" s="23"/>
      <c r="E122" s="211"/>
      <c r="F122" s="23"/>
      <c r="G122" s="42"/>
      <c r="H122" s="42"/>
      <c r="I122" s="42"/>
      <c r="J122" s="42"/>
      <c r="K122" s="42"/>
      <c r="L122" s="42"/>
      <c r="M122" s="42"/>
    </row>
    <row r="123" spans="1:13" ht="21.6" customHeight="1">
      <c r="A123" s="23"/>
      <c r="B123" s="23"/>
      <c r="C123" s="23"/>
      <c r="D123" s="23"/>
      <c r="E123" s="211"/>
      <c r="F123" s="23"/>
      <c r="G123" s="42"/>
      <c r="H123" s="42"/>
      <c r="I123" s="42"/>
      <c r="J123" s="42"/>
      <c r="K123" s="42"/>
      <c r="L123" s="42"/>
      <c r="M123" s="42"/>
    </row>
    <row r="124" spans="1:13" ht="21.6" customHeight="1">
      <c r="A124" s="23"/>
      <c r="B124" s="23"/>
      <c r="C124" s="23"/>
      <c r="D124" s="23"/>
      <c r="E124" s="211"/>
      <c r="F124" s="23"/>
      <c r="G124" s="42"/>
      <c r="H124" s="42"/>
      <c r="I124" s="42"/>
      <c r="J124" s="42"/>
      <c r="K124" s="42"/>
      <c r="L124" s="42"/>
      <c r="M124" s="42"/>
    </row>
    <row r="125" spans="1:13" ht="21.6" customHeight="1">
      <c r="A125" s="23"/>
      <c r="B125" s="23"/>
      <c r="C125" s="23"/>
      <c r="D125" s="23"/>
      <c r="E125" s="211"/>
      <c r="F125" s="23"/>
      <c r="G125" s="42"/>
      <c r="H125" s="42"/>
      <c r="I125" s="42"/>
      <c r="J125" s="42"/>
      <c r="K125" s="42"/>
      <c r="L125" s="42"/>
      <c r="M125" s="42"/>
    </row>
    <row r="126" spans="1:13" ht="21.6" customHeight="1">
      <c r="A126" s="23"/>
      <c r="B126" s="23"/>
      <c r="C126" s="23"/>
      <c r="D126" s="23"/>
      <c r="E126" s="211"/>
      <c r="F126" s="23"/>
      <c r="G126" s="42"/>
      <c r="H126" s="42"/>
      <c r="I126" s="42"/>
      <c r="J126" s="42"/>
      <c r="K126" s="42"/>
      <c r="L126" s="42"/>
      <c r="M126" s="42"/>
    </row>
    <row r="127" spans="1:13" ht="25.9">
      <c r="A127" s="209" t="s">
        <v>206</v>
      </c>
      <c r="B127" s="26"/>
      <c r="C127" s="26"/>
      <c r="D127" s="26"/>
      <c r="E127" s="224"/>
      <c r="F127" s="26"/>
      <c r="G127" s="26"/>
      <c r="H127" s="26"/>
      <c r="I127" s="26"/>
      <c r="J127" s="26"/>
      <c r="K127" s="26"/>
      <c r="L127" s="26"/>
      <c r="M127" s="18" t="s">
        <v>385</v>
      </c>
    </row>
    <row r="128" spans="1:13" ht="23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66" t="s">
        <v>190</v>
      </c>
    </row>
    <row r="129" spans="1:13" ht="23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66" t="s">
        <v>191</v>
      </c>
    </row>
    <row r="130" spans="1:13" ht="23.25">
      <c r="A130" s="71" t="s">
        <v>181</v>
      </c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</row>
    <row r="131" spans="1:13" ht="23.25">
      <c r="A131" s="76" t="s">
        <v>189</v>
      </c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</row>
    <row r="132" spans="1:13" ht="23.25">
      <c r="A132" s="77" t="s">
        <v>423</v>
      </c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</row>
    <row r="133" spans="1:13" ht="21.6" customHeight="1">
      <c r="A133" s="77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</row>
    <row r="134" spans="1:13" ht="21.6" customHeight="1">
      <c r="A134" s="23"/>
      <c r="B134" s="23"/>
      <c r="C134" s="23"/>
      <c r="D134" s="23"/>
      <c r="E134" s="25"/>
      <c r="F134" s="23"/>
      <c r="G134" s="333" t="s">
        <v>414</v>
      </c>
      <c r="H134" s="32"/>
      <c r="I134" s="32"/>
      <c r="J134" s="32"/>
      <c r="K134" s="32"/>
      <c r="L134" s="32"/>
      <c r="M134" s="32"/>
    </row>
    <row r="135" spans="1:13" ht="21.6" customHeight="1">
      <c r="A135" s="23"/>
      <c r="B135" s="23"/>
      <c r="C135" s="23"/>
      <c r="D135" s="23"/>
      <c r="E135" s="25"/>
      <c r="F135" s="23"/>
      <c r="G135" s="407" t="s">
        <v>183</v>
      </c>
      <c r="H135" s="407"/>
      <c r="I135" s="407"/>
      <c r="J135" s="287"/>
      <c r="K135" s="288" t="s">
        <v>184</v>
      </c>
      <c r="L135" s="263"/>
      <c r="M135" s="263"/>
    </row>
    <row r="136" spans="1:13" ht="21.6" customHeight="1">
      <c r="A136" s="23"/>
      <c r="B136" s="23"/>
      <c r="C136" s="23"/>
      <c r="D136" s="23"/>
      <c r="E136" s="410" t="s">
        <v>188</v>
      </c>
      <c r="F136" s="23"/>
      <c r="G136" s="28">
        <v>2021</v>
      </c>
      <c r="H136" s="302"/>
      <c r="I136" s="43">
        <v>2020</v>
      </c>
      <c r="J136" s="287"/>
      <c r="K136" s="28">
        <v>2021</v>
      </c>
      <c r="L136" s="303"/>
      <c r="M136" s="305">
        <v>2020</v>
      </c>
    </row>
    <row r="137" spans="1:13" ht="21.6" customHeight="1">
      <c r="A137" s="23"/>
      <c r="B137" s="23"/>
      <c r="C137" s="23"/>
      <c r="D137" s="23"/>
      <c r="E137" s="411"/>
      <c r="F137" s="23"/>
      <c r="G137" s="334"/>
      <c r="H137" s="143"/>
      <c r="I137" s="304" t="s">
        <v>364</v>
      </c>
      <c r="J137" s="369"/>
      <c r="K137" s="334"/>
      <c r="L137" s="66"/>
      <c r="M137" s="304" t="s">
        <v>364</v>
      </c>
    </row>
    <row r="138" spans="1:13" ht="21.6" customHeight="1">
      <c r="A138" s="23"/>
      <c r="B138" s="23"/>
      <c r="C138" s="23"/>
      <c r="D138" s="23"/>
      <c r="E138" s="151"/>
      <c r="F138" s="23"/>
      <c r="G138" s="43"/>
      <c r="H138" s="143"/>
      <c r="I138" s="43"/>
      <c r="J138" s="369"/>
      <c r="K138" s="201"/>
      <c r="L138" s="66"/>
      <c r="M138" s="43"/>
    </row>
    <row r="139" spans="1:13" ht="21.6" customHeight="1">
      <c r="A139" s="240" t="s">
        <v>257</v>
      </c>
      <c r="B139" s="240"/>
      <c r="C139" s="240"/>
      <c r="D139" s="240"/>
      <c r="E139" s="23"/>
      <c r="F139" s="23"/>
      <c r="G139" s="21">
        <v>35819</v>
      </c>
      <c r="H139" s="21"/>
      <c r="I139" s="21">
        <v>36354</v>
      </c>
      <c r="J139" s="21"/>
      <c r="K139" s="21">
        <v>22906</v>
      </c>
      <c r="L139" s="21"/>
      <c r="M139" s="21">
        <v>22920</v>
      </c>
    </row>
    <row r="140" spans="1:13" ht="21.6" customHeight="1">
      <c r="A140" s="241" t="s">
        <v>258</v>
      </c>
      <c r="B140" s="240"/>
      <c r="C140" s="240"/>
      <c r="D140" s="240"/>
      <c r="E140" s="23"/>
      <c r="F140" s="23"/>
      <c r="G140" s="21">
        <v>11939</v>
      </c>
      <c r="H140" s="21"/>
      <c r="I140" s="21">
        <v>38892</v>
      </c>
      <c r="J140" s="21"/>
      <c r="K140" s="21">
        <v>15441</v>
      </c>
      <c r="L140" s="21"/>
      <c r="M140" s="21">
        <v>40002</v>
      </c>
    </row>
    <row r="141" spans="1:13" ht="21.6" customHeight="1">
      <c r="A141" s="240" t="s">
        <v>259</v>
      </c>
      <c r="B141" s="240"/>
      <c r="C141" s="240"/>
      <c r="D141" s="240"/>
      <c r="E141" s="23"/>
      <c r="F141" s="23"/>
      <c r="G141" s="21">
        <v>880</v>
      </c>
      <c r="H141" s="21"/>
      <c r="I141" s="21">
        <v>850</v>
      </c>
      <c r="J141" s="21"/>
      <c r="K141" s="21">
        <v>880</v>
      </c>
      <c r="L141" s="21"/>
      <c r="M141" s="21">
        <v>850</v>
      </c>
    </row>
    <row r="142" spans="1:13" ht="21.6" customHeight="1">
      <c r="A142" s="242" t="s">
        <v>260</v>
      </c>
      <c r="B142" s="240"/>
      <c r="C142" s="240"/>
      <c r="D142" s="240"/>
      <c r="E142" s="23"/>
      <c r="F142" s="23"/>
      <c r="G142" s="20">
        <v>4</v>
      </c>
      <c r="H142" s="21"/>
      <c r="I142" s="20">
        <v>53</v>
      </c>
      <c r="J142" s="21"/>
      <c r="K142" s="20">
        <v>3</v>
      </c>
      <c r="L142" s="21"/>
      <c r="M142" s="20">
        <v>2</v>
      </c>
    </row>
    <row r="143" spans="1:13" ht="21.6" customHeight="1">
      <c r="A143" s="240"/>
      <c r="B143" s="240" t="s">
        <v>314</v>
      </c>
      <c r="C143" s="240"/>
      <c r="D143" s="240"/>
      <c r="E143" s="23"/>
      <c r="F143" s="23"/>
      <c r="G143" s="19">
        <v>48642</v>
      </c>
      <c r="H143" s="21"/>
      <c r="I143" s="19">
        <v>76149</v>
      </c>
      <c r="J143" s="21"/>
      <c r="K143" s="19">
        <v>39230</v>
      </c>
      <c r="L143" s="21"/>
      <c r="M143" s="19">
        <v>63774</v>
      </c>
    </row>
    <row r="144" spans="1:13" ht="21.6" customHeight="1">
      <c r="A144" s="240" t="s">
        <v>315</v>
      </c>
      <c r="B144" s="240"/>
      <c r="C144" s="240"/>
      <c r="D144" s="240"/>
      <c r="E144" s="23"/>
      <c r="F144" s="23"/>
      <c r="G144" s="21">
        <v>-18813</v>
      </c>
      <c r="H144" s="21"/>
      <c r="I144" s="21">
        <v>-24841</v>
      </c>
      <c r="J144" s="21"/>
      <c r="K144" s="21">
        <v>-20072</v>
      </c>
      <c r="L144" s="21"/>
      <c r="M144" s="21">
        <v>-19808</v>
      </c>
    </row>
    <row r="145" spans="1:13" ht="21.6" customHeight="1">
      <c r="A145" s="240" t="s">
        <v>263</v>
      </c>
      <c r="B145" s="240"/>
      <c r="C145" s="240"/>
      <c r="D145" s="240"/>
      <c r="E145" s="23"/>
      <c r="F145" s="23"/>
      <c r="G145" s="21">
        <v>-10925</v>
      </c>
      <c r="H145" s="21"/>
      <c r="I145" s="21">
        <v>-24656</v>
      </c>
      <c r="J145" s="21"/>
      <c r="K145" s="21">
        <v>-12451</v>
      </c>
      <c r="L145" s="21"/>
      <c r="M145" s="21">
        <v>-29412</v>
      </c>
    </row>
    <row r="146" spans="1:13" ht="21.6" customHeight="1">
      <c r="A146" s="240" t="s">
        <v>316</v>
      </c>
      <c r="B146" s="240"/>
      <c r="C146" s="240"/>
      <c r="D146" s="240"/>
      <c r="E146" s="23"/>
      <c r="F146" s="23"/>
      <c r="G146" s="21">
        <v>-602</v>
      </c>
      <c r="H146" s="21"/>
      <c r="I146" s="21">
        <v>-798</v>
      </c>
      <c r="J146" s="21"/>
      <c r="K146" s="21">
        <v>-601</v>
      </c>
      <c r="L146" s="21"/>
      <c r="M146" s="21">
        <v>-798</v>
      </c>
    </row>
    <row r="147" spans="1:13" ht="21.6" customHeight="1">
      <c r="A147" s="240" t="s">
        <v>317</v>
      </c>
      <c r="B147" s="240"/>
      <c r="C147" s="240"/>
      <c r="D147" s="240"/>
      <c r="E147" s="23"/>
      <c r="F147" s="23"/>
      <c r="G147" s="20">
        <v>-8</v>
      </c>
      <c r="H147" s="21"/>
      <c r="I147" s="20">
        <v>-15</v>
      </c>
      <c r="J147" s="21"/>
      <c r="K147" s="20">
        <v>-1</v>
      </c>
      <c r="L147" s="21"/>
      <c r="M147" s="20">
        <v>-1</v>
      </c>
    </row>
    <row r="148" spans="1:13" ht="21.6" customHeight="1">
      <c r="A148" s="240"/>
      <c r="B148" s="243" t="s">
        <v>443</v>
      </c>
      <c r="C148" s="240"/>
      <c r="D148" s="240"/>
      <c r="E148" s="23"/>
      <c r="F148" s="23"/>
      <c r="G148" s="21">
        <v>-30348</v>
      </c>
      <c r="H148" s="21"/>
      <c r="I148" s="21">
        <v>-50310</v>
      </c>
      <c r="J148" s="21"/>
      <c r="K148" s="21">
        <v>-33125</v>
      </c>
      <c r="L148" s="21"/>
      <c r="M148" s="21">
        <v>-50019</v>
      </c>
    </row>
    <row r="149" spans="1:13" ht="21.6" customHeight="1">
      <c r="A149" s="243" t="s">
        <v>264</v>
      </c>
      <c r="B149" s="240"/>
      <c r="C149" s="240"/>
      <c r="D149" s="240"/>
      <c r="E149" s="23"/>
      <c r="F149" s="23"/>
      <c r="G149" s="142">
        <v>18294</v>
      </c>
      <c r="H149" s="17"/>
      <c r="I149" s="142">
        <v>25839</v>
      </c>
      <c r="J149" s="17"/>
      <c r="K149" s="142">
        <v>6105</v>
      </c>
      <c r="L149" s="17"/>
      <c r="M149" s="142">
        <v>13755</v>
      </c>
    </row>
    <row r="150" spans="1:13" ht="21.6" customHeight="1">
      <c r="A150" s="243" t="s">
        <v>265</v>
      </c>
      <c r="B150" s="240"/>
      <c r="C150" s="240"/>
      <c r="D150" s="240"/>
      <c r="E150" s="23"/>
      <c r="F150" s="23"/>
      <c r="G150" s="20">
        <v>-532</v>
      </c>
      <c r="H150" s="17"/>
      <c r="I150" s="20">
        <v>594</v>
      </c>
      <c r="J150" s="17"/>
      <c r="K150" s="20">
        <v>-69</v>
      </c>
      <c r="L150" s="17"/>
      <c r="M150" s="20">
        <v>105</v>
      </c>
    </row>
    <row r="151" spans="1:13" ht="21.6" customHeight="1">
      <c r="A151" s="240" t="s">
        <v>266</v>
      </c>
      <c r="B151" s="240"/>
      <c r="C151" s="240"/>
      <c r="D151" s="240"/>
      <c r="E151" s="23"/>
      <c r="F151" s="23"/>
      <c r="G151" s="21">
        <v>17762</v>
      </c>
      <c r="H151" s="17"/>
      <c r="I151" s="21">
        <v>26433</v>
      </c>
      <c r="J151" s="17"/>
      <c r="K151" s="21">
        <v>6036</v>
      </c>
      <c r="L151" s="17"/>
      <c r="M151" s="21">
        <v>13860</v>
      </c>
    </row>
    <row r="152" spans="1:13" ht="21.6" customHeight="1">
      <c r="A152" s="240" t="s">
        <v>444</v>
      </c>
      <c r="B152" s="240"/>
      <c r="C152" s="240"/>
      <c r="D152" s="240"/>
      <c r="E152" s="23"/>
      <c r="F152" s="23"/>
      <c r="G152" s="21">
        <v>-3113</v>
      </c>
      <c r="H152" s="17"/>
      <c r="I152" s="21">
        <v>-872</v>
      </c>
      <c r="J152" s="17"/>
      <c r="K152" s="21">
        <v>-1555</v>
      </c>
      <c r="L152" s="17"/>
      <c r="M152" s="21">
        <v>-156</v>
      </c>
    </row>
    <row r="153" spans="1:13" ht="21.6" customHeight="1">
      <c r="A153" s="240" t="s">
        <v>267</v>
      </c>
      <c r="B153" s="240"/>
      <c r="C153" s="240"/>
      <c r="D153" s="240"/>
      <c r="E153" s="23"/>
      <c r="F153" s="23"/>
      <c r="G153" s="21">
        <v>-19934</v>
      </c>
      <c r="H153" s="21"/>
      <c r="I153" s="21">
        <v>-17357</v>
      </c>
      <c r="J153" s="21"/>
      <c r="K153" s="21">
        <v>-15801</v>
      </c>
      <c r="L153" s="21"/>
      <c r="M153" s="21">
        <v>-13231</v>
      </c>
    </row>
    <row r="154" spans="1:13" ht="21.6" customHeight="1">
      <c r="A154" s="243" t="s">
        <v>318</v>
      </c>
      <c r="B154" s="244"/>
      <c r="C154" s="240"/>
      <c r="D154" s="240"/>
      <c r="E154" s="73"/>
      <c r="F154" s="23"/>
      <c r="G154" s="19">
        <v>-23047</v>
      </c>
      <c r="H154" s="21"/>
      <c r="I154" s="19">
        <v>-18229</v>
      </c>
      <c r="J154" s="21"/>
      <c r="K154" s="19">
        <v>-17356</v>
      </c>
      <c r="L154" s="21"/>
      <c r="M154" s="19">
        <v>-13387</v>
      </c>
    </row>
    <row r="155" spans="1:13" ht="21.6" customHeight="1">
      <c r="A155" s="240" t="s">
        <v>319</v>
      </c>
      <c r="B155" s="244"/>
      <c r="C155" s="240"/>
      <c r="D155" s="240"/>
      <c r="E155" s="73"/>
      <c r="F155" s="23"/>
      <c r="G155" s="21">
        <v>-5285</v>
      </c>
      <c r="H155" s="21"/>
      <c r="I155" s="21">
        <v>8204</v>
      </c>
      <c r="J155" s="21"/>
      <c r="K155" s="21">
        <v>-11320</v>
      </c>
      <c r="L155" s="21"/>
      <c r="M155" s="21">
        <v>473</v>
      </c>
    </row>
    <row r="156" spans="1:13" ht="21.6" customHeight="1">
      <c r="A156" s="240" t="s">
        <v>445</v>
      </c>
      <c r="B156" s="244"/>
      <c r="C156" s="240"/>
      <c r="D156" s="240"/>
      <c r="E156" s="73"/>
      <c r="F156" s="23"/>
      <c r="G156" s="21">
        <v>-344</v>
      </c>
      <c r="H156" s="21"/>
      <c r="I156" s="21">
        <v>-331</v>
      </c>
      <c r="J156" s="21"/>
      <c r="K156" s="21">
        <v>-170</v>
      </c>
      <c r="L156" s="21"/>
      <c r="M156" s="21">
        <v>-134</v>
      </c>
    </row>
    <row r="157" spans="1:13" ht="21.6" customHeight="1">
      <c r="A157" s="240" t="s">
        <v>370</v>
      </c>
      <c r="B157" s="244"/>
      <c r="C157" s="240"/>
      <c r="D157" s="240"/>
      <c r="E157" s="73"/>
      <c r="F157" s="23"/>
      <c r="G157" s="20">
        <v>-101</v>
      </c>
      <c r="H157" s="21"/>
      <c r="I157" s="20">
        <v>0</v>
      </c>
      <c r="J157" s="21"/>
      <c r="K157" s="20">
        <v>19</v>
      </c>
      <c r="L157" s="21"/>
      <c r="M157" s="20">
        <v>5670</v>
      </c>
    </row>
    <row r="158" spans="1:13" ht="21.6" customHeight="1">
      <c r="A158" s="240" t="s">
        <v>357</v>
      </c>
      <c r="B158" s="240"/>
      <c r="C158" s="240"/>
      <c r="D158" s="240"/>
      <c r="E158" s="23"/>
      <c r="F158" s="23"/>
      <c r="G158" s="21">
        <v>-5730</v>
      </c>
      <c r="H158" s="21"/>
      <c r="I158" s="21">
        <v>7873</v>
      </c>
      <c r="J158" s="21"/>
      <c r="K158" s="21">
        <v>-11471</v>
      </c>
      <c r="L158" s="21"/>
      <c r="M158" s="21">
        <v>6009</v>
      </c>
    </row>
    <row r="159" spans="1:13" ht="21.6" customHeight="1">
      <c r="A159" s="240" t="s">
        <v>320</v>
      </c>
      <c r="B159" s="240"/>
      <c r="C159" s="240"/>
      <c r="D159" s="240"/>
      <c r="E159" s="73">
        <v>17</v>
      </c>
      <c r="F159" s="23"/>
      <c r="G159" s="21">
        <v>-1053</v>
      </c>
      <c r="H159" s="17"/>
      <c r="I159" s="21">
        <v>-2574</v>
      </c>
      <c r="J159" s="17"/>
      <c r="K159" s="21">
        <v>288</v>
      </c>
      <c r="L159" s="17"/>
      <c r="M159" s="21">
        <v>-1890</v>
      </c>
    </row>
    <row r="160" spans="1:13" ht="21.6" customHeight="1" thickBot="1">
      <c r="A160" s="241" t="s">
        <v>321</v>
      </c>
      <c r="B160" s="240"/>
      <c r="C160" s="240"/>
      <c r="D160" s="240"/>
      <c r="E160" s="73"/>
      <c r="F160" s="23"/>
      <c r="G160" s="34">
        <v>-6783</v>
      </c>
      <c r="H160" s="21"/>
      <c r="I160" s="34">
        <v>5299</v>
      </c>
      <c r="J160" s="21"/>
      <c r="K160" s="34">
        <v>-11183</v>
      </c>
      <c r="L160" s="21"/>
      <c r="M160" s="34">
        <v>4119</v>
      </c>
    </row>
    <row r="161" spans="1:13" ht="21.6" customHeight="1" thickTop="1">
      <c r="A161" s="241" t="s">
        <v>269</v>
      </c>
      <c r="B161" s="240"/>
      <c r="C161" s="240"/>
      <c r="D161" s="240"/>
      <c r="E161" s="73"/>
      <c r="F161" s="23"/>
      <c r="G161" s="21"/>
      <c r="H161" s="21"/>
      <c r="I161" s="21"/>
      <c r="J161" s="21"/>
      <c r="K161" s="21"/>
      <c r="L161" s="21"/>
      <c r="M161" s="21"/>
    </row>
    <row r="162" spans="1:13" ht="21.6" customHeight="1">
      <c r="A162" s="241" t="s">
        <v>180</v>
      </c>
      <c r="B162" s="240" t="s">
        <v>270</v>
      </c>
      <c r="C162" s="240"/>
      <c r="D162" s="240"/>
      <c r="E162" s="73">
        <v>8</v>
      </c>
      <c r="F162" s="23"/>
      <c r="G162" s="21">
        <v>0</v>
      </c>
      <c r="H162" s="21"/>
      <c r="I162" s="21">
        <v>0</v>
      </c>
      <c r="J162" s="21"/>
      <c r="K162" s="21">
        <v>0</v>
      </c>
      <c r="L162" s="21"/>
      <c r="M162" s="21">
        <v>0</v>
      </c>
    </row>
    <row r="163" spans="1:13" ht="21.6" customHeight="1">
      <c r="A163" s="241" t="s">
        <v>336</v>
      </c>
      <c r="B163" s="240"/>
      <c r="C163" s="240"/>
      <c r="D163" s="240"/>
      <c r="E163" s="73"/>
      <c r="F163" s="23"/>
      <c r="G163" s="19">
        <v>0</v>
      </c>
      <c r="H163" s="21"/>
      <c r="I163" s="19">
        <v>0</v>
      </c>
      <c r="J163" s="21"/>
      <c r="K163" s="19">
        <v>0</v>
      </c>
      <c r="L163" s="21"/>
      <c r="M163" s="19">
        <v>0</v>
      </c>
    </row>
    <row r="164" spans="1:13" ht="21.6" customHeight="1" thickBot="1">
      <c r="A164" s="241" t="s">
        <v>271</v>
      </c>
      <c r="B164" s="240"/>
      <c r="C164" s="240"/>
      <c r="D164" s="240"/>
      <c r="E164" s="73"/>
      <c r="F164" s="23"/>
      <c r="G164" s="301">
        <v>-6783</v>
      </c>
      <c r="H164" s="21"/>
      <c r="I164" s="301">
        <v>5299</v>
      </c>
      <c r="J164" s="21"/>
      <c r="K164" s="301">
        <v>-11183</v>
      </c>
      <c r="L164" s="21"/>
      <c r="M164" s="301">
        <v>4119</v>
      </c>
    </row>
    <row r="165" spans="1:13" ht="21.6" customHeight="1" thickTop="1">
      <c r="A165" s="241"/>
      <c r="B165" s="240"/>
      <c r="C165" s="240"/>
      <c r="D165" s="240"/>
      <c r="E165" s="73"/>
      <c r="F165" s="23"/>
      <c r="G165" s="134"/>
      <c r="H165" s="134"/>
      <c r="I165" s="134"/>
      <c r="J165" s="134"/>
      <c r="K165" s="134"/>
      <c r="L165" s="134"/>
      <c r="M165" s="134"/>
    </row>
    <row r="166" spans="1:13" ht="21.6" customHeight="1">
      <c r="A166" s="241"/>
      <c r="B166" s="240"/>
      <c r="C166" s="240"/>
      <c r="D166" s="240"/>
      <c r="E166" s="73"/>
      <c r="F166" s="23"/>
      <c r="G166" s="134"/>
      <c r="H166" s="134"/>
      <c r="I166" s="134"/>
      <c r="J166" s="134"/>
      <c r="K166" s="134"/>
      <c r="L166" s="134"/>
      <c r="M166" s="134"/>
    </row>
    <row r="167" spans="1:13" ht="21.6" customHeight="1">
      <c r="A167" s="241"/>
      <c r="B167" s="240"/>
      <c r="C167" s="240"/>
      <c r="D167" s="240"/>
      <c r="E167" s="73"/>
      <c r="F167" s="23"/>
      <c r="G167" s="134"/>
      <c r="H167" s="134"/>
      <c r="I167" s="134"/>
      <c r="J167" s="134"/>
      <c r="K167" s="134"/>
      <c r="L167" s="134"/>
      <c r="M167" s="134"/>
    </row>
    <row r="168" spans="1:13" ht="21.6" customHeight="1">
      <c r="A168" s="241"/>
      <c r="B168" s="240"/>
      <c r="C168" s="240"/>
      <c r="D168" s="240"/>
      <c r="E168" s="73"/>
      <c r="F168" s="23"/>
      <c r="G168" s="134"/>
      <c r="H168" s="134"/>
      <c r="I168" s="134"/>
      <c r="J168" s="134"/>
      <c r="K168" s="134"/>
      <c r="L168" s="134"/>
      <c r="M168" s="134"/>
    </row>
    <row r="169" spans="1:13" ht="21.6" customHeight="1">
      <c r="A169" s="241"/>
      <c r="B169" s="240"/>
      <c r="C169" s="240"/>
      <c r="D169" s="240"/>
      <c r="E169" s="73"/>
      <c r="F169" s="23"/>
      <c r="G169" s="134"/>
      <c r="H169" s="134"/>
      <c r="I169" s="134"/>
      <c r="J169" s="134"/>
      <c r="K169" s="134"/>
      <c r="L169" s="134"/>
      <c r="M169" s="134"/>
    </row>
    <row r="170" spans="1:13" ht="21.6" customHeight="1">
      <c r="A170" s="241"/>
      <c r="B170" s="240"/>
      <c r="C170" s="240"/>
      <c r="D170" s="240"/>
      <c r="E170" s="73"/>
      <c r="F170" s="23"/>
      <c r="G170" s="134"/>
      <c r="H170" s="134"/>
      <c r="I170" s="134"/>
      <c r="J170" s="134"/>
      <c r="K170" s="134"/>
      <c r="L170" s="134"/>
      <c r="M170" s="134"/>
    </row>
    <row r="171" spans="1:13" ht="21.6" customHeight="1">
      <c r="A171" s="241"/>
      <c r="B171" s="240"/>
      <c r="C171" s="240"/>
      <c r="D171" s="240"/>
      <c r="E171" s="73"/>
      <c r="F171" s="23"/>
      <c r="G171" s="134"/>
      <c r="H171" s="134"/>
      <c r="I171" s="134"/>
      <c r="J171" s="134"/>
      <c r="K171" s="134"/>
      <c r="L171" s="134"/>
      <c r="M171" s="134"/>
    </row>
    <row r="172" spans="1:13" ht="21.6" customHeight="1">
      <c r="A172" s="241"/>
      <c r="B172" s="240"/>
      <c r="C172" s="240"/>
      <c r="D172" s="240"/>
      <c r="E172" s="73"/>
      <c r="F172" s="23"/>
      <c r="G172" s="134"/>
      <c r="H172" s="134"/>
      <c r="I172" s="134"/>
      <c r="J172" s="134"/>
      <c r="K172" s="134"/>
      <c r="L172" s="134"/>
      <c r="M172" s="134"/>
    </row>
    <row r="173" spans="1:13" ht="21.6" customHeight="1">
      <c r="A173" s="241"/>
      <c r="B173" s="240"/>
      <c r="C173" s="240"/>
      <c r="D173" s="240"/>
      <c r="E173" s="73"/>
      <c r="F173" s="23"/>
      <c r="G173" s="134"/>
      <c r="H173" s="134"/>
      <c r="I173" s="134"/>
      <c r="J173" s="134"/>
      <c r="K173" s="134"/>
      <c r="L173" s="134"/>
      <c r="M173" s="134"/>
    </row>
    <row r="174" spans="1:13" ht="25.9">
      <c r="A174" s="209" t="s">
        <v>206</v>
      </c>
      <c r="B174" s="90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18" t="s">
        <v>207</v>
      </c>
    </row>
    <row r="175" spans="1:13" ht="23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66" t="s">
        <v>190</v>
      </c>
    </row>
    <row r="176" spans="1:13" ht="23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66" t="s">
        <v>191</v>
      </c>
    </row>
    <row r="177" spans="1:13" ht="23.25">
      <c r="A177" s="71" t="s">
        <v>181</v>
      </c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</row>
    <row r="178" spans="1:13" ht="23.25">
      <c r="A178" s="76" t="s">
        <v>244</v>
      </c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</row>
    <row r="179" spans="1:13" ht="23.25">
      <c r="A179" s="77" t="s">
        <v>423</v>
      </c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</row>
    <row r="180" spans="1:13" ht="21.6" customHeight="1">
      <c r="A180" s="77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</row>
    <row r="181" spans="1:13" ht="21.6" customHeight="1">
      <c r="A181" s="23"/>
      <c r="B181" s="23"/>
      <c r="C181" s="23"/>
      <c r="D181" s="23"/>
      <c r="E181" s="25"/>
      <c r="F181" s="23"/>
      <c r="G181" s="333" t="s">
        <v>414</v>
      </c>
      <c r="H181" s="32"/>
      <c r="I181" s="32"/>
      <c r="J181" s="32"/>
      <c r="K181" s="32"/>
      <c r="L181" s="32"/>
      <c r="M181" s="32"/>
    </row>
    <row r="182" spans="1:13" ht="21.6" customHeight="1">
      <c r="A182" s="23"/>
      <c r="B182" s="23"/>
      <c r="C182" s="23"/>
      <c r="D182" s="23"/>
      <c r="E182" s="25"/>
      <c r="F182" s="23"/>
      <c r="G182" s="407" t="s">
        <v>183</v>
      </c>
      <c r="H182" s="407"/>
      <c r="I182" s="407"/>
      <c r="J182" s="287"/>
      <c r="K182" s="288" t="s">
        <v>184</v>
      </c>
      <c r="L182" s="289"/>
      <c r="M182" s="289"/>
    </row>
    <row r="183" spans="1:13" ht="21.6" customHeight="1">
      <c r="A183" s="23"/>
      <c r="B183" s="23"/>
      <c r="C183" s="23"/>
      <c r="D183" s="23"/>
      <c r="E183" s="369"/>
      <c r="F183" s="23"/>
      <c r="G183" s="28">
        <v>2021</v>
      </c>
      <c r="H183" s="302"/>
      <c r="I183" s="43">
        <v>2020</v>
      </c>
      <c r="J183" s="287"/>
      <c r="K183" s="28">
        <v>2021</v>
      </c>
      <c r="L183" s="303"/>
      <c r="M183" s="305">
        <v>2020</v>
      </c>
    </row>
    <row r="184" spans="1:13" ht="21.6" customHeight="1">
      <c r="A184" s="23"/>
      <c r="B184" s="23"/>
      <c r="C184" s="23"/>
      <c r="D184" s="23"/>
      <c r="E184" s="369"/>
      <c r="F184" s="23"/>
      <c r="G184" s="334"/>
      <c r="H184" s="143"/>
      <c r="I184" s="304" t="s">
        <v>364</v>
      </c>
      <c r="J184" s="369"/>
      <c r="K184" s="334"/>
      <c r="L184" s="66"/>
      <c r="M184" s="304" t="s">
        <v>364</v>
      </c>
    </row>
    <row r="185" spans="1:13" ht="21.6" customHeight="1">
      <c r="A185" s="23"/>
      <c r="B185" s="23"/>
      <c r="C185" s="23"/>
      <c r="D185" s="23"/>
      <c r="E185" s="151"/>
      <c r="F185" s="23"/>
      <c r="G185" s="43"/>
      <c r="H185" s="134"/>
      <c r="I185" s="43"/>
      <c r="J185" s="134"/>
      <c r="K185" s="201"/>
      <c r="L185" s="134"/>
      <c r="M185" s="43"/>
    </row>
    <row r="186" spans="1:13" ht="21.6" customHeight="1">
      <c r="A186" s="241" t="s">
        <v>322</v>
      </c>
      <c r="B186" s="240"/>
      <c r="C186" s="240"/>
      <c r="D186" s="240"/>
      <c r="E186" s="73"/>
      <c r="F186" s="23"/>
      <c r="G186" s="134"/>
      <c r="H186" s="134"/>
      <c r="I186" s="134"/>
      <c r="J186" s="134"/>
      <c r="K186" s="134"/>
      <c r="L186" s="134"/>
      <c r="M186" s="134"/>
    </row>
    <row r="187" spans="1:13" ht="21.6" customHeight="1">
      <c r="A187" s="241"/>
      <c r="B187" s="240" t="s">
        <v>272</v>
      </c>
      <c r="C187" s="240"/>
      <c r="D187" s="240"/>
      <c r="E187" s="73"/>
      <c r="F187" s="23"/>
      <c r="G187" s="58">
        <v>-6744</v>
      </c>
      <c r="H187" s="58"/>
      <c r="I187" s="58">
        <v>5388</v>
      </c>
      <c r="J187" s="58"/>
      <c r="K187" s="58">
        <v>-11183</v>
      </c>
      <c r="L187" s="58"/>
      <c r="M187" s="58">
        <v>4119</v>
      </c>
    </row>
    <row r="188" spans="1:13" ht="21.6" customHeight="1">
      <c r="A188" s="241"/>
      <c r="B188" s="240" t="s">
        <v>201</v>
      </c>
      <c r="C188" s="240"/>
      <c r="D188" s="240"/>
      <c r="E188" s="73"/>
      <c r="F188" s="23"/>
      <c r="G188" s="21">
        <v>-39</v>
      </c>
      <c r="H188" s="21"/>
      <c r="I188" s="21">
        <v>-89</v>
      </c>
      <c r="J188" s="21"/>
      <c r="K188" s="21">
        <v>0</v>
      </c>
      <c r="L188" s="21"/>
      <c r="M188" s="21">
        <v>0</v>
      </c>
    </row>
    <row r="189" spans="1:13" ht="21.6" customHeight="1" thickBot="1">
      <c r="A189" s="241"/>
      <c r="B189" s="240"/>
      <c r="C189" s="240"/>
      <c r="D189" s="240"/>
      <c r="E189" s="73"/>
      <c r="F189" s="23"/>
      <c r="G189" s="34">
        <v>-6783</v>
      </c>
      <c r="H189" s="21"/>
      <c r="I189" s="34">
        <v>5299</v>
      </c>
      <c r="J189" s="21"/>
      <c r="K189" s="34">
        <v>-11183</v>
      </c>
      <c r="L189" s="21"/>
      <c r="M189" s="34">
        <v>4119</v>
      </c>
    </row>
    <row r="190" spans="1:13" ht="21.6" customHeight="1" thickTop="1">
      <c r="A190" s="241"/>
      <c r="B190" s="240"/>
      <c r="C190" s="240"/>
      <c r="D190" s="240"/>
      <c r="E190" s="73"/>
      <c r="F190" s="23"/>
      <c r="G190" s="134"/>
      <c r="H190" s="134"/>
      <c r="I190" s="134"/>
      <c r="J190" s="134"/>
      <c r="K190" s="134"/>
      <c r="L190" s="134"/>
      <c r="M190" s="134"/>
    </row>
    <row r="191" spans="1:13" ht="21.6" customHeight="1">
      <c r="A191" s="241" t="s">
        <v>323</v>
      </c>
      <c r="B191" s="240"/>
      <c r="C191" s="240"/>
      <c r="D191" s="240"/>
      <c r="E191" s="73"/>
      <c r="F191" s="23"/>
      <c r="G191" s="23"/>
      <c r="H191" s="23"/>
      <c r="I191" s="23"/>
      <c r="J191" s="23"/>
      <c r="K191" s="23"/>
      <c r="L191" s="23"/>
      <c r="M191" s="23"/>
    </row>
    <row r="192" spans="1:13" ht="21.6" customHeight="1">
      <c r="A192" s="241"/>
      <c r="B192" s="241" t="s">
        <v>365</v>
      </c>
      <c r="C192" s="240"/>
      <c r="D192" s="240"/>
      <c r="E192" s="73"/>
      <c r="F192" s="23"/>
      <c r="G192" s="23"/>
      <c r="H192" s="23"/>
      <c r="I192" s="23"/>
      <c r="J192" s="23"/>
      <c r="K192" s="23"/>
      <c r="L192" s="23"/>
      <c r="M192" s="23"/>
    </row>
    <row r="193" spans="1:13" ht="21.6" customHeight="1">
      <c r="A193" s="241"/>
      <c r="B193" s="240"/>
      <c r="C193" s="240" t="s">
        <v>324</v>
      </c>
      <c r="D193" s="240"/>
      <c r="E193" s="73"/>
      <c r="F193" s="23"/>
      <c r="G193" s="367">
        <v>-8.4296830966010868E-3</v>
      </c>
      <c r="H193" s="215"/>
      <c r="I193" s="367">
        <v>6.7347468156119007E-3</v>
      </c>
      <c r="J193" s="202"/>
      <c r="K193" s="367">
        <v>-1.3978224506122473E-2</v>
      </c>
      <c r="L193" s="215"/>
      <c r="M193" s="367">
        <v>5.2485564464560914E-3</v>
      </c>
    </row>
    <row r="194" spans="1:13" ht="21.6" customHeight="1">
      <c r="A194" s="241"/>
      <c r="B194" s="240"/>
      <c r="C194" s="240" t="s">
        <v>270</v>
      </c>
      <c r="D194" s="240"/>
      <c r="E194" s="73"/>
      <c r="F194" s="23"/>
      <c r="G194" s="215">
        <v>0</v>
      </c>
      <c r="H194" s="215"/>
      <c r="I194" s="215">
        <v>0</v>
      </c>
      <c r="J194" s="202"/>
      <c r="K194" s="215">
        <v>0</v>
      </c>
      <c r="L194" s="215"/>
      <c r="M194" s="215">
        <v>0</v>
      </c>
    </row>
    <row r="195" spans="1:13" ht="21.6" customHeight="1">
      <c r="A195" s="241"/>
      <c r="B195" s="241"/>
      <c r="C195" s="240" t="s">
        <v>395</v>
      </c>
      <c r="D195" s="240"/>
      <c r="E195" s="73"/>
      <c r="F195" s="23"/>
      <c r="G195" s="21">
        <v>800030075</v>
      </c>
      <c r="H195" s="21"/>
      <c r="I195" s="21">
        <v>800030075</v>
      </c>
      <c r="J195" s="23"/>
      <c r="K195" s="25">
        <v>800030075</v>
      </c>
      <c r="L195" s="21"/>
      <c r="M195" s="21">
        <v>800030075</v>
      </c>
    </row>
    <row r="196" spans="1:13" ht="21.6" customHeight="1">
      <c r="A196" s="90"/>
      <c r="B196" s="23"/>
      <c r="C196" s="23"/>
      <c r="D196" s="23"/>
      <c r="E196" s="73"/>
      <c r="F196" s="23"/>
      <c r="G196" s="134"/>
      <c r="H196" s="134"/>
      <c r="I196" s="134"/>
      <c r="J196" s="134"/>
      <c r="K196" s="134"/>
      <c r="L196" s="134"/>
      <c r="M196" s="134"/>
    </row>
    <row r="197" spans="1:13" ht="21.6" customHeight="1">
      <c r="A197" s="90"/>
      <c r="B197" s="23"/>
      <c r="C197" s="23"/>
      <c r="D197" s="23"/>
      <c r="E197" s="73"/>
      <c r="F197" s="23"/>
      <c r="G197" s="134"/>
      <c r="H197" s="134"/>
      <c r="I197" s="134"/>
      <c r="J197" s="134"/>
      <c r="K197" s="134"/>
      <c r="L197" s="134"/>
      <c r="M197" s="134"/>
    </row>
    <row r="198" spans="1:13" ht="21.6" customHeight="1">
      <c r="A198" s="90"/>
      <c r="B198" s="23"/>
      <c r="C198" s="23"/>
      <c r="D198" s="23"/>
      <c r="E198" s="73"/>
      <c r="F198" s="23"/>
      <c r="G198" s="134"/>
      <c r="H198" s="134"/>
      <c r="I198" s="134"/>
      <c r="J198" s="134"/>
      <c r="K198" s="134"/>
      <c r="L198" s="134"/>
      <c r="M198" s="134"/>
    </row>
    <row r="199" spans="1:13" ht="21.6" customHeight="1">
      <c r="A199" s="90"/>
      <c r="B199" s="23"/>
      <c r="C199" s="23"/>
      <c r="D199" s="23"/>
      <c r="E199" s="73"/>
      <c r="F199" s="23"/>
      <c r="G199" s="134"/>
      <c r="H199" s="134"/>
      <c r="I199" s="134"/>
      <c r="J199" s="134"/>
      <c r="K199" s="134"/>
      <c r="L199" s="134"/>
      <c r="M199" s="134"/>
    </row>
    <row r="200" spans="1:13" ht="21.6" customHeight="1">
      <c r="A200" s="90"/>
      <c r="B200" s="23"/>
      <c r="C200" s="23"/>
      <c r="D200" s="23"/>
      <c r="E200" s="73"/>
      <c r="F200" s="23"/>
      <c r="G200" s="134"/>
      <c r="H200" s="134"/>
      <c r="I200" s="134"/>
      <c r="J200" s="134"/>
      <c r="K200" s="134"/>
      <c r="L200" s="134"/>
      <c r="M200" s="134"/>
    </row>
    <row r="201" spans="1:13" ht="21.6" customHeight="1">
      <c r="A201" s="90"/>
      <c r="B201" s="23"/>
      <c r="C201" s="23"/>
      <c r="D201" s="23"/>
      <c r="E201" s="73"/>
      <c r="F201" s="23"/>
      <c r="G201" s="134"/>
      <c r="H201" s="134"/>
      <c r="I201" s="134"/>
      <c r="J201" s="134"/>
      <c r="K201" s="134"/>
      <c r="L201" s="134"/>
      <c r="M201" s="134"/>
    </row>
    <row r="202" spans="1:13" ht="21.6" customHeight="1">
      <c r="A202" s="90"/>
      <c r="B202" s="23"/>
      <c r="C202" s="23"/>
      <c r="D202" s="23"/>
      <c r="E202" s="73"/>
      <c r="F202" s="23"/>
      <c r="G202" s="134"/>
      <c r="H202" s="134"/>
      <c r="I202" s="134"/>
      <c r="J202" s="134"/>
      <c r="K202" s="134"/>
      <c r="L202" s="134"/>
      <c r="M202" s="134"/>
    </row>
    <row r="203" spans="1:13" ht="21.6" customHeight="1">
      <c r="A203" s="90"/>
      <c r="B203" s="23"/>
      <c r="C203" s="23"/>
      <c r="D203" s="23"/>
      <c r="E203" s="73"/>
      <c r="F203" s="23"/>
      <c r="G203" s="134"/>
      <c r="H203" s="134"/>
      <c r="I203" s="134"/>
      <c r="J203" s="134"/>
      <c r="K203" s="134"/>
      <c r="L203" s="134"/>
      <c r="M203" s="134"/>
    </row>
    <row r="204" spans="1:13" ht="21.6" customHeight="1">
      <c r="A204" s="90"/>
      <c r="B204" s="23"/>
      <c r="C204" s="23"/>
      <c r="D204" s="23"/>
      <c r="E204" s="73"/>
      <c r="F204" s="23"/>
      <c r="G204" s="134"/>
      <c r="H204" s="134"/>
      <c r="I204" s="134"/>
      <c r="J204" s="134"/>
      <c r="K204" s="134"/>
      <c r="L204" s="134"/>
      <c r="M204" s="134"/>
    </row>
    <row r="205" spans="1:13" ht="21.6" customHeight="1">
      <c r="A205" s="90"/>
      <c r="B205" s="23"/>
      <c r="C205" s="23"/>
      <c r="D205" s="23"/>
      <c r="E205" s="73"/>
      <c r="F205" s="23"/>
      <c r="G205" s="134"/>
      <c r="H205" s="134"/>
      <c r="I205" s="134"/>
      <c r="J205" s="134"/>
      <c r="K205" s="134"/>
      <c r="L205" s="134"/>
      <c r="M205" s="134"/>
    </row>
    <row r="206" spans="1:13" ht="21.6" customHeight="1">
      <c r="A206" s="90"/>
      <c r="B206" s="23"/>
      <c r="C206" s="23"/>
      <c r="D206" s="23"/>
      <c r="E206" s="73"/>
      <c r="F206" s="23"/>
      <c r="G206" s="134"/>
      <c r="H206" s="134"/>
      <c r="I206" s="134"/>
      <c r="J206" s="134"/>
      <c r="K206" s="134"/>
      <c r="L206" s="134"/>
      <c r="M206" s="134"/>
    </row>
    <row r="207" spans="1:13" ht="21.6" customHeight="1">
      <c r="A207" s="90"/>
      <c r="B207" s="23"/>
      <c r="C207" s="23"/>
      <c r="D207" s="23"/>
      <c r="E207" s="73"/>
      <c r="F207" s="23"/>
      <c r="G207" s="134"/>
      <c r="H207" s="134"/>
      <c r="I207" s="134"/>
      <c r="J207" s="134"/>
      <c r="K207" s="134"/>
      <c r="L207" s="134"/>
      <c r="M207" s="134"/>
    </row>
    <row r="208" spans="1:13" ht="21.6" customHeight="1">
      <c r="A208" s="90"/>
      <c r="B208" s="23"/>
      <c r="C208" s="23"/>
      <c r="D208" s="23"/>
      <c r="E208" s="73"/>
      <c r="F208" s="23"/>
      <c r="G208" s="134"/>
      <c r="H208" s="134"/>
      <c r="I208" s="134"/>
      <c r="J208" s="134"/>
      <c r="K208" s="134"/>
      <c r="L208" s="134"/>
      <c r="M208" s="134"/>
    </row>
    <row r="209" spans="1:13" ht="21.6" customHeight="1">
      <c r="A209" s="90"/>
      <c r="B209" s="23"/>
      <c r="C209" s="23"/>
      <c r="D209" s="23"/>
      <c r="E209" s="73"/>
      <c r="F209" s="23"/>
      <c r="G209" s="134"/>
      <c r="H209" s="134"/>
      <c r="I209" s="134"/>
      <c r="J209" s="134"/>
      <c r="K209" s="134"/>
      <c r="L209" s="134"/>
      <c r="M209" s="134"/>
    </row>
    <row r="210" spans="1:13" ht="21.6" customHeight="1">
      <c r="A210" s="90"/>
      <c r="B210" s="23"/>
      <c r="C210" s="23"/>
      <c r="D210" s="23"/>
      <c r="E210" s="73"/>
      <c r="F210" s="23"/>
      <c r="G210" s="134"/>
      <c r="H210" s="134"/>
      <c r="I210" s="134"/>
      <c r="J210" s="134"/>
      <c r="K210" s="134"/>
      <c r="L210" s="134"/>
      <c r="M210" s="134"/>
    </row>
    <row r="211" spans="1:13" ht="21.6" customHeight="1">
      <c r="A211" s="90"/>
      <c r="B211" s="23"/>
      <c r="C211" s="23"/>
      <c r="D211" s="23"/>
      <c r="E211" s="73"/>
      <c r="F211" s="23"/>
      <c r="G211" s="134"/>
      <c r="H211" s="134"/>
      <c r="I211" s="134"/>
      <c r="J211" s="134"/>
      <c r="K211" s="134"/>
      <c r="L211" s="134"/>
      <c r="M211" s="134"/>
    </row>
    <row r="212" spans="1:13" ht="21.6" customHeight="1">
      <c r="A212" s="90"/>
      <c r="B212" s="23"/>
      <c r="C212" s="23"/>
      <c r="D212" s="23"/>
      <c r="E212" s="73"/>
      <c r="F212" s="23"/>
      <c r="G212" s="134"/>
      <c r="H212" s="134"/>
      <c r="I212" s="134"/>
      <c r="J212" s="134"/>
      <c r="K212" s="134"/>
      <c r="L212" s="134"/>
      <c r="M212" s="134"/>
    </row>
    <row r="213" spans="1:13" ht="21.6" customHeight="1">
      <c r="A213" s="90"/>
      <c r="B213" s="23"/>
      <c r="C213" s="23"/>
      <c r="D213" s="23"/>
      <c r="E213" s="73"/>
      <c r="F213" s="23"/>
      <c r="G213" s="134"/>
      <c r="H213" s="134"/>
      <c r="I213" s="134"/>
      <c r="J213" s="134"/>
      <c r="K213" s="134"/>
      <c r="L213" s="134"/>
      <c r="M213" s="134"/>
    </row>
    <row r="214" spans="1:13" ht="21.6" customHeight="1">
      <c r="A214" s="90"/>
      <c r="B214" s="23"/>
      <c r="C214" s="23"/>
      <c r="D214" s="23"/>
      <c r="E214" s="73"/>
      <c r="F214" s="23"/>
      <c r="G214" s="134"/>
      <c r="H214" s="134"/>
      <c r="I214" s="134"/>
      <c r="J214" s="134"/>
      <c r="K214" s="134"/>
      <c r="L214" s="134"/>
      <c r="M214" s="134"/>
    </row>
    <row r="215" spans="1:13" ht="21.6" customHeight="1">
      <c r="A215" s="90"/>
      <c r="B215" s="23"/>
      <c r="C215" s="23"/>
      <c r="D215" s="23"/>
      <c r="E215" s="73"/>
      <c r="F215" s="23"/>
      <c r="G215" s="134"/>
      <c r="H215" s="134"/>
      <c r="I215" s="134"/>
      <c r="J215" s="134"/>
      <c r="K215" s="134"/>
      <c r="L215" s="134"/>
      <c r="M215" s="134"/>
    </row>
    <row r="216" spans="1:13" ht="21.6" customHeight="1">
      <c r="A216" s="90"/>
      <c r="B216" s="23"/>
      <c r="C216" s="23"/>
      <c r="D216" s="23"/>
      <c r="E216" s="73"/>
      <c r="F216" s="23"/>
      <c r="G216" s="134"/>
      <c r="H216" s="134"/>
      <c r="I216" s="134"/>
      <c r="J216" s="134"/>
      <c r="K216" s="134"/>
      <c r="L216" s="134"/>
      <c r="M216" s="134"/>
    </row>
    <row r="217" spans="1:13" ht="25.9">
      <c r="A217" s="209" t="s">
        <v>206</v>
      </c>
      <c r="B217" s="90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18" t="s">
        <v>208</v>
      </c>
    </row>
    <row r="218" spans="1:13" ht="21.6" customHeight="1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266" t="s">
        <v>190</v>
      </c>
    </row>
    <row r="219" spans="1:13" ht="21.6" customHeight="1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266" t="s">
        <v>191</v>
      </c>
    </row>
    <row r="220" spans="1:13" ht="23.25">
      <c r="A220" s="408" t="s">
        <v>181</v>
      </c>
      <c r="B220" s="408"/>
      <c r="C220" s="408"/>
      <c r="D220" s="408"/>
      <c r="E220" s="408"/>
      <c r="F220" s="408"/>
      <c r="G220" s="408"/>
      <c r="H220" s="408"/>
      <c r="I220" s="408"/>
      <c r="J220" s="408"/>
      <c r="K220" s="408"/>
      <c r="L220" s="408"/>
      <c r="M220" s="408"/>
    </row>
    <row r="221" spans="1:13" ht="23.25">
      <c r="A221" s="409" t="s">
        <v>192</v>
      </c>
      <c r="B221" s="409"/>
      <c r="C221" s="409"/>
      <c r="D221" s="409"/>
      <c r="E221" s="409"/>
      <c r="F221" s="409"/>
      <c r="G221" s="409"/>
      <c r="H221" s="409"/>
      <c r="I221" s="409"/>
      <c r="J221" s="409"/>
      <c r="K221" s="409"/>
      <c r="L221" s="409"/>
      <c r="M221" s="409"/>
    </row>
    <row r="222" spans="1:13" ht="23.25">
      <c r="A222" s="401" t="s">
        <v>423</v>
      </c>
      <c r="B222" s="401"/>
      <c r="C222" s="401"/>
      <c r="D222" s="401"/>
      <c r="E222" s="401"/>
      <c r="F222" s="401"/>
      <c r="G222" s="401"/>
      <c r="H222" s="401"/>
      <c r="I222" s="401"/>
      <c r="J222" s="401"/>
      <c r="K222" s="401"/>
      <c r="L222" s="401"/>
      <c r="M222" s="401"/>
    </row>
    <row r="223" spans="1:13" ht="21.6" customHeight="1">
      <c r="A223" s="370"/>
      <c r="B223" s="370"/>
      <c r="C223" s="370"/>
      <c r="D223" s="370"/>
      <c r="E223" s="370"/>
      <c r="F223" s="370"/>
      <c r="G223" s="370"/>
      <c r="H223" s="370"/>
      <c r="I223" s="370"/>
      <c r="J223" s="370"/>
      <c r="K223" s="370"/>
      <c r="L223" s="370"/>
      <c r="M223" s="370"/>
    </row>
    <row r="224" spans="1:13" ht="21.6" customHeight="1">
      <c r="A224" s="104"/>
      <c r="B224" s="104"/>
      <c r="C224" s="104"/>
      <c r="D224" s="104"/>
      <c r="E224" s="104"/>
      <c r="F224" s="104"/>
      <c r="G224" s="402" t="s">
        <v>372</v>
      </c>
      <c r="H224" s="402"/>
      <c r="I224" s="402"/>
      <c r="J224" s="402"/>
      <c r="K224" s="402"/>
      <c r="L224" s="402"/>
      <c r="M224" s="402"/>
    </row>
    <row r="225" spans="1:13" ht="21.6" customHeight="1">
      <c r="A225" s="104"/>
      <c r="B225" s="104"/>
      <c r="C225" s="104"/>
      <c r="D225" s="104"/>
      <c r="E225" s="104"/>
      <c r="F225" s="104"/>
      <c r="G225" s="403" t="s">
        <v>183</v>
      </c>
      <c r="H225" s="403"/>
      <c r="I225" s="403"/>
      <c r="J225" s="264"/>
      <c r="K225" s="403" t="s">
        <v>184</v>
      </c>
      <c r="L225" s="403"/>
      <c r="M225" s="403"/>
    </row>
    <row r="226" spans="1:13" ht="21.6" customHeight="1">
      <c r="A226" s="104"/>
      <c r="B226" s="104"/>
      <c r="C226" s="104"/>
      <c r="D226" s="104"/>
      <c r="E226" s="104"/>
      <c r="F226" s="104"/>
      <c r="G226" s="28">
        <v>2021</v>
      </c>
      <c r="H226" s="302"/>
      <c r="I226" s="43">
        <v>2020</v>
      </c>
      <c r="J226" s="287"/>
      <c r="K226" s="28">
        <v>2021</v>
      </c>
      <c r="L226" s="303"/>
      <c r="M226" s="305">
        <v>2020</v>
      </c>
    </row>
    <row r="227" spans="1:13" ht="21.6" customHeight="1">
      <c r="A227" s="104"/>
      <c r="B227" s="104"/>
      <c r="C227" s="104"/>
      <c r="D227" s="104"/>
      <c r="E227" s="104"/>
      <c r="F227" s="212"/>
      <c r="G227" s="334"/>
      <c r="H227" s="143"/>
      <c r="I227" s="304" t="s">
        <v>364</v>
      </c>
      <c r="J227" s="369"/>
      <c r="K227" s="334"/>
      <c r="L227" s="66"/>
      <c r="M227" s="304" t="s">
        <v>364</v>
      </c>
    </row>
    <row r="228" spans="1:13" ht="21.6" customHeight="1">
      <c r="A228" s="104"/>
      <c r="B228" s="104"/>
      <c r="C228" s="104"/>
      <c r="D228" s="104"/>
      <c r="E228" s="104"/>
      <c r="F228" s="110"/>
      <c r="G228" s="118"/>
      <c r="H228" s="118"/>
      <c r="I228" s="174"/>
      <c r="J228" s="118"/>
      <c r="K228" s="118"/>
      <c r="L228" s="118"/>
      <c r="M228" s="118"/>
    </row>
    <row r="229" spans="1:13" ht="21.6" customHeight="1">
      <c r="A229" s="245" t="s">
        <v>271</v>
      </c>
      <c r="B229" s="149"/>
      <c r="C229" s="149"/>
      <c r="D229" s="149"/>
      <c r="E229" s="149"/>
      <c r="F229" s="104"/>
      <c r="G229" s="120">
        <v>-6783</v>
      </c>
      <c r="H229" s="120"/>
      <c r="I229" s="120">
        <v>5299</v>
      </c>
      <c r="J229" s="120"/>
      <c r="K229" s="120">
        <v>-11183</v>
      </c>
      <c r="L229" s="120"/>
      <c r="M229" s="120">
        <v>4119</v>
      </c>
    </row>
    <row r="230" spans="1:13" ht="21.6" customHeight="1">
      <c r="A230" s="245" t="s">
        <v>373</v>
      </c>
      <c r="B230" s="149"/>
      <c r="C230" s="149"/>
      <c r="D230" s="149"/>
      <c r="E230" s="149"/>
      <c r="F230" s="104"/>
      <c r="G230" s="120">
        <v>0</v>
      </c>
      <c r="H230" s="120"/>
      <c r="I230" s="120">
        <v>0</v>
      </c>
      <c r="J230" s="120"/>
      <c r="K230" s="120">
        <v>0</v>
      </c>
      <c r="L230" s="120"/>
      <c r="M230" s="120">
        <v>0</v>
      </c>
    </row>
    <row r="231" spans="1:13" ht="21.6" customHeight="1">
      <c r="A231" s="149" t="s">
        <v>440</v>
      </c>
      <c r="B231" s="104"/>
      <c r="C231" s="245"/>
      <c r="D231" s="149"/>
      <c r="E231" s="149"/>
      <c r="F231" s="104"/>
      <c r="G231" s="122">
        <v>0</v>
      </c>
      <c r="H231" s="120"/>
      <c r="I231" s="122">
        <v>0</v>
      </c>
      <c r="J231" s="120"/>
      <c r="K231" s="122">
        <v>0</v>
      </c>
      <c r="L231" s="120"/>
      <c r="M231" s="122">
        <v>0</v>
      </c>
    </row>
    <row r="232" spans="1:13" ht="21.6" customHeight="1">
      <c r="A232" s="149"/>
      <c r="B232" s="149"/>
      <c r="C232" s="245"/>
      <c r="D232" s="149"/>
      <c r="E232" s="149"/>
      <c r="F232" s="104"/>
      <c r="G232" s="120"/>
      <c r="H232" s="120"/>
      <c r="I232" s="120"/>
      <c r="J232" s="120"/>
      <c r="K232" s="120"/>
      <c r="L232" s="120"/>
      <c r="M232" s="120"/>
    </row>
    <row r="233" spans="1:13" ht="21.6" customHeight="1" thickBot="1">
      <c r="A233" s="149"/>
      <c r="B233" s="245" t="s">
        <v>326</v>
      </c>
      <c r="C233" s="149"/>
      <c r="D233" s="149"/>
      <c r="E233" s="149"/>
      <c r="F233" s="104"/>
      <c r="G233" s="123">
        <v>-6783</v>
      </c>
      <c r="H233" s="120"/>
      <c r="I233" s="123">
        <v>5299</v>
      </c>
      <c r="J233" s="120"/>
      <c r="K233" s="123">
        <v>-11183</v>
      </c>
      <c r="L233" s="120"/>
      <c r="M233" s="123">
        <v>4119</v>
      </c>
    </row>
    <row r="234" spans="1:13" ht="21.6" customHeight="1" thickTop="1">
      <c r="A234" s="149"/>
      <c r="B234" s="245"/>
      <c r="C234" s="149"/>
      <c r="D234" s="149"/>
      <c r="E234" s="149"/>
      <c r="F234" s="104"/>
      <c r="G234" s="120"/>
      <c r="H234" s="120"/>
      <c r="I234" s="120"/>
      <c r="J234" s="120"/>
      <c r="K234" s="120"/>
      <c r="L234" s="120"/>
      <c r="M234" s="120"/>
    </row>
    <row r="235" spans="1:13" ht="21.6" customHeight="1">
      <c r="A235" s="149"/>
      <c r="B235" s="149" t="s">
        <v>327</v>
      </c>
      <c r="C235" s="149"/>
      <c r="D235" s="149"/>
      <c r="E235" s="149"/>
      <c r="F235" s="104"/>
      <c r="G235" s="118"/>
      <c r="H235" s="118"/>
      <c r="I235" s="118"/>
      <c r="J235" s="118"/>
      <c r="K235" s="118"/>
      <c r="L235" s="118"/>
      <c r="M235" s="118"/>
    </row>
    <row r="236" spans="1:13" ht="21.6" customHeight="1">
      <c r="A236" s="149"/>
      <c r="B236" s="245"/>
      <c r="C236" s="149" t="s">
        <v>272</v>
      </c>
      <c r="D236" s="149"/>
      <c r="E236" s="149"/>
      <c r="F236" s="104"/>
      <c r="G236" s="120">
        <v>-6744</v>
      </c>
      <c r="H236" s="120"/>
      <c r="I236" s="120">
        <v>5388</v>
      </c>
      <c r="J236" s="120"/>
      <c r="K236" s="120">
        <v>-11183</v>
      </c>
      <c r="L236" s="120"/>
      <c r="M236" s="120">
        <v>4119</v>
      </c>
    </row>
    <row r="237" spans="1:13" ht="21.6" customHeight="1">
      <c r="A237" s="149"/>
      <c r="B237" s="245"/>
      <c r="C237" s="149" t="s">
        <v>201</v>
      </c>
      <c r="D237" s="149"/>
      <c r="E237" s="149"/>
      <c r="F237" s="104"/>
      <c r="G237" s="130">
        <v>-39</v>
      </c>
      <c r="H237" s="118"/>
      <c r="I237" s="130">
        <v>-89</v>
      </c>
      <c r="J237" s="118"/>
      <c r="K237" s="130">
        <v>0</v>
      </c>
      <c r="L237" s="118"/>
      <c r="M237" s="130">
        <v>0</v>
      </c>
    </row>
    <row r="238" spans="1:13" ht="21.6" customHeight="1" thickBot="1">
      <c r="A238" s="104"/>
      <c r="B238" s="119"/>
      <c r="C238" s="104"/>
      <c r="D238" s="104"/>
      <c r="E238" s="104"/>
      <c r="F238" s="104"/>
      <c r="G238" s="123">
        <v>-6783</v>
      </c>
      <c r="H238" s="118"/>
      <c r="I238" s="123">
        <v>5299</v>
      </c>
      <c r="J238" s="118"/>
      <c r="K238" s="123">
        <v>-11183</v>
      </c>
      <c r="L238" s="118"/>
      <c r="M238" s="123">
        <v>4119</v>
      </c>
    </row>
    <row r="239" spans="1:13" ht="21.6" customHeight="1" thickTop="1">
      <c r="A239" s="104"/>
      <c r="B239" s="104"/>
      <c r="C239" s="104"/>
      <c r="D239" s="104"/>
      <c r="E239" s="104"/>
      <c r="F239" s="104"/>
      <c r="G239" s="133"/>
      <c r="H239" s="192"/>
      <c r="I239" s="192"/>
      <c r="J239" s="192"/>
      <c r="K239" s="192"/>
      <c r="L239" s="192"/>
      <c r="M239" s="192"/>
    </row>
    <row r="240" spans="1:13" ht="21.6" customHeight="1">
      <c r="A240" s="104"/>
      <c r="B240" s="104"/>
      <c r="C240" s="104"/>
      <c r="D240" s="104"/>
      <c r="E240" s="104"/>
      <c r="F240" s="104"/>
      <c r="G240" s="133"/>
      <c r="H240" s="192"/>
      <c r="I240" s="192"/>
      <c r="J240" s="192"/>
      <c r="K240" s="192"/>
      <c r="L240" s="192"/>
      <c r="M240" s="192"/>
    </row>
    <row r="241" spans="1:13" ht="21.6" customHeight="1">
      <c r="A241" s="104"/>
      <c r="B241" s="104"/>
      <c r="C241" s="104"/>
      <c r="D241" s="104"/>
      <c r="E241" s="104"/>
      <c r="F241" s="104"/>
      <c r="G241" s="133"/>
      <c r="H241" s="192"/>
      <c r="I241" s="192"/>
      <c r="J241" s="192"/>
      <c r="K241" s="192"/>
      <c r="L241" s="192"/>
      <c r="M241" s="192"/>
    </row>
    <row r="242" spans="1:13" ht="21.6" customHeight="1">
      <c r="A242" s="104"/>
      <c r="B242" s="104"/>
      <c r="C242" s="104"/>
      <c r="D242" s="104"/>
      <c r="E242" s="104"/>
      <c r="F242" s="104"/>
      <c r="G242" s="133"/>
      <c r="H242" s="192"/>
      <c r="I242" s="192"/>
      <c r="J242" s="192"/>
      <c r="K242" s="192"/>
      <c r="L242" s="192"/>
      <c r="M242" s="192"/>
    </row>
    <row r="243" spans="1:13" ht="21.6" customHeight="1">
      <c r="A243" s="104"/>
      <c r="B243" s="104"/>
      <c r="C243" s="104"/>
      <c r="D243" s="104"/>
      <c r="E243" s="104"/>
      <c r="F243" s="104"/>
      <c r="G243" s="133"/>
      <c r="H243" s="192"/>
      <c r="I243" s="192"/>
      <c r="J243" s="192"/>
      <c r="K243" s="192"/>
      <c r="L243" s="192"/>
      <c r="M243" s="192"/>
    </row>
    <row r="244" spans="1:13" ht="21.6" customHeight="1">
      <c r="A244" s="104"/>
      <c r="B244" s="104"/>
      <c r="C244" s="104"/>
      <c r="D244" s="104"/>
      <c r="E244" s="104"/>
      <c r="F244" s="104"/>
      <c r="G244" s="133"/>
      <c r="H244" s="192"/>
      <c r="I244" s="192"/>
      <c r="J244" s="192"/>
      <c r="K244" s="192"/>
      <c r="L244" s="192"/>
      <c r="M244" s="192"/>
    </row>
    <row r="245" spans="1:13" ht="21.6" customHeight="1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</row>
    <row r="246" spans="1:13" ht="21.6" customHeight="1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</row>
    <row r="247" spans="1:13" ht="21.6" customHeight="1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</row>
    <row r="248" spans="1:13" ht="21.6" customHeight="1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</row>
    <row r="249" spans="1:13" ht="21.6" customHeight="1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</row>
    <row r="250" spans="1:13" ht="21.6" customHeight="1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</row>
    <row r="251" spans="1:13" ht="21.6" customHeight="1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</row>
    <row r="252" spans="1:13" ht="21.6" customHeight="1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</row>
    <row r="253" spans="1:13" ht="21.6" customHeight="1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</row>
    <row r="254" spans="1:13" ht="21.6" customHeight="1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</row>
    <row r="255" spans="1:13" ht="21.6" customHeight="1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</row>
    <row r="256" spans="1:13" ht="21.6" customHeight="1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</row>
    <row r="257" spans="1:13" ht="21.6" customHeight="1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</row>
    <row r="258" spans="1:13" ht="21.6" customHeight="1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</row>
    <row r="259" spans="1:13" ht="21.6" customHeight="1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</row>
    <row r="260" spans="1:13" ht="21.6" customHeight="1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</row>
    <row r="261" spans="1:13" ht="25.9">
      <c r="A261" s="228" t="s">
        <v>206</v>
      </c>
      <c r="B261" s="104"/>
      <c r="C261" s="119"/>
      <c r="D261" s="104"/>
      <c r="E261" s="104"/>
      <c r="F261" s="104"/>
      <c r="G261" s="104"/>
      <c r="H261" s="104"/>
      <c r="I261" s="104"/>
      <c r="J261" s="104"/>
      <c r="K261" s="104"/>
      <c r="L261" s="104"/>
      <c r="M261" s="18" t="s">
        <v>209</v>
      </c>
    </row>
    <row r="262" spans="1:13" ht="21.6" customHeight="1">
      <c r="A262" s="182"/>
      <c r="B262" s="182"/>
      <c r="C262" s="182"/>
      <c r="D262" s="182"/>
      <c r="E262" s="182"/>
      <c r="F262" s="182"/>
      <c r="G262" s="182"/>
      <c r="H262" s="182"/>
      <c r="I262" s="182"/>
      <c r="J262" s="182"/>
      <c r="K262" s="182"/>
      <c r="L262" s="182"/>
      <c r="M262" s="266" t="s">
        <v>190</v>
      </c>
    </row>
    <row r="263" spans="1:13" ht="21.6" customHeight="1">
      <c r="A263" s="182"/>
      <c r="B263" s="182"/>
      <c r="C263" s="182"/>
      <c r="D263" s="182"/>
      <c r="E263" s="182"/>
      <c r="F263" s="182"/>
      <c r="G263" s="182"/>
      <c r="H263" s="182"/>
      <c r="I263" s="182"/>
      <c r="J263" s="182"/>
      <c r="K263" s="182"/>
      <c r="L263" s="182"/>
      <c r="M263" s="266" t="s">
        <v>191</v>
      </c>
    </row>
    <row r="264" spans="1:13" ht="23.25">
      <c r="A264" s="336" t="s">
        <v>181</v>
      </c>
      <c r="B264" s="337"/>
      <c r="C264" s="337"/>
      <c r="D264" s="337"/>
      <c r="E264" s="337"/>
      <c r="F264" s="337"/>
      <c r="G264" s="337"/>
      <c r="H264" s="337"/>
      <c r="I264" s="337"/>
      <c r="J264" s="337"/>
      <c r="K264" s="337"/>
      <c r="L264" s="337"/>
      <c r="M264" s="337"/>
    </row>
    <row r="265" spans="1:13" ht="23.25">
      <c r="A265" s="338" t="s">
        <v>189</v>
      </c>
      <c r="B265" s="337"/>
      <c r="C265" s="337"/>
      <c r="D265" s="337"/>
      <c r="E265" s="337"/>
      <c r="F265" s="337"/>
      <c r="G265" s="337"/>
      <c r="H265" s="337"/>
      <c r="I265" s="337"/>
      <c r="J265" s="337"/>
      <c r="K265" s="337"/>
      <c r="L265" s="337"/>
      <c r="M265" s="337"/>
    </row>
    <row r="266" spans="1:13" ht="23.25">
      <c r="A266" s="339" t="s">
        <v>424</v>
      </c>
      <c r="B266" s="337"/>
      <c r="C266" s="337"/>
      <c r="D266" s="337"/>
      <c r="E266" s="337"/>
      <c r="F266" s="337"/>
      <c r="G266" s="337"/>
      <c r="H266" s="337"/>
      <c r="I266" s="337"/>
      <c r="J266" s="337"/>
      <c r="K266" s="337"/>
      <c r="L266" s="337"/>
      <c r="M266" s="337"/>
    </row>
    <row r="267" spans="1:13" ht="21.6" customHeight="1">
      <c r="A267" s="339"/>
      <c r="B267" s="337"/>
      <c r="C267" s="337"/>
      <c r="D267" s="337"/>
      <c r="E267" s="337"/>
      <c r="F267" s="337"/>
      <c r="G267" s="337"/>
      <c r="H267" s="337"/>
      <c r="I267" s="337"/>
      <c r="J267" s="337"/>
      <c r="K267" s="337"/>
      <c r="L267" s="337"/>
      <c r="M267" s="337"/>
    </row>
    <row r="268" spans="1:13" ht="21.6" customHeight="1">
      <c r="A268" s="182"/>
      <c r="B268" s="182"/>
      <c r="C268" s="182"/>
      <c r="D268" s="182"/>
      <c r="E268" s="335"/>
      <c r="F268" s="182"/>
      <c r="G268" s="340" t="s">
        <v>414</v>
      </c>
      <c r="H268" s="341"/>
      <c r="I268" s="341"/>
      <c r="J268" s="341"/>
      <c r="K268" s="341"/>
      <c r="L268" s="341"/>
      <c r="M268" s="341"/>
    </row>
    <row r="269" spans="1:13" ht="21.6" customHeight="1">
      <c r="A269" s="182"/>
      <c r="B269" s="182"/>
      <c r="C269" s="182"/>
      <c r="D269" s="182"/>
      <c r="E269" s="335"/>
      <c r="F269" s="182"/>
      <c r="G269" s="404" t="s">
        <v>183</v>
      </c>
      <c r="H269" s="404"/>
      <c r="I269" s="404"/>
      <c r="J269" s="342"/>
      <c r="K269" s="343" t="s">
        <v>184</v>
      </c>
      <c r="L269" s="344"/>
      <c r="M269" s="344"/>
    </row>
    <row r="270" spans="1:13" ht="21.6" customHeight="1">
      <c r="A270" s="182"/>
      <c r="B270" s="182"/>
      <c r="C270" s="182"/>
      <c r="D270" s="182"/>
      <c r="E270" s="405" t="s">
        <v>188</v>
      </c>
      <c r="F270" s="182"/>
      <c r="G270" s="28">
        <v>2021</v>
      </c>
      <c r="H270" s="302"/>
      <c r="I270" s="43">
        <v>2020</v>
      </c>
      <c r="J270" s="287"/>
      <c r="K270" s="28">
        <v>2021</v>
      </c>
      <c r="L270" s="303"/>
      <c r="M270" s="305">
        <v>2020</v>
      </c>
    </row>
    <row r="271" spans="1:13" ht="21.6" customHeight="1">
      <c r="A271" s="182"/>
      <c r="B271" s="182"/>
      <c r="C271" s="182"/>
      <c r="D271" s="182"/>
      <c r="E271" s="406"/>
      <c r="F271" s="182"/>
      <c r="G271" s="334"/>
      <c r="H271" s="143"/>
      <c r="I271" s="304" t="s">
        <v>364</v>
      </c>
      <c r="J271" s="369"/>
      <c r="K271" s="334"/>
      <c r="L271" s="66"/>
      <c r="M271" s="304" t="s">
        <v>364</v>
      </c>
    </row>
    <row r="272" spans="1:13" ht="21.6" customHeight="1">
      <c r="A272" s="182"/>
      <c r="B272" s="182"/>
      <c r="C272" s="182"/>
      <c r="D272" s="182"/>
      <c r="E272" s="348"/>
      <c r="F272" s="182"/>
      <c r="G272" s="345"/>
      <c r="H272" s="346"/>
      <c r="I272" s="345"/>
      <c r="J272" s="371"/>
      <c r="K272" s="349"/>
      <c r="L272" s="347"/>
      <c r="M272" s="345"/>
    </row>
    <row r="273" spans="1:13" ht="21.6" customHeight="1">
      <c r="A273" s="234" t="s">
        <v>257</v>
      </c>
      <c r="B273" s="234"/>
      <c r="C273" s="234"/>
      <c r="D273" s="234"/>
      <c r="E273" s="182"/>
      <c r="F273" s="182"/>
      <c r="G273" s="350">
        <v>107815</v>
      </c>
      <c r="H273" s="350"/>
      <c r="I273" s="350">
        <v>94369</v>
      </c>
      <c r="J273" s="350"/>
      <c r="K273" s="350">
        <v>74308</v>
      </c>
      <c r="L273" s="350"/>
      <c r="M273" s="350">
        <v>56673</v>
      </c>
    </row>
    <row r="274" spans="1:13" ht="21.6" customHeight="1">
      <c r="A274" s="235" t="s">
        <v>258</v>
      </c>
      <c r="B274" s="234"/>
      <c r="C274" s="234"/>
      <c r="D274" s="234"/>
      <c r="E274" s="182"/>
      <c r="F274" s="182"/>
      <c r="G274" s="350">
        <v>92262</v>
      </c>
      <c r="H274" s="350"/>
      <c r="I274" s="350">
        <v>121328</v>
      </c>
      <c r="J274" s="350"/>
      <c r="K274" s="350">
        <v>97421</v>
      </c>
      <c r="L274" s="350"/>
      <c r="M274" s="350">
        <v>132711</v>
      </c>
    </row>
    <row r="275" spans="1:13" ht="21.6" customHeight="1">
      <c r="A275" s="234" t="s">
        <v>259</v>
      </c>
      <c r="B275" s="234"/>
      <c r="C275" s="234"/>
      <c r="D275" s="234"/>
      <c r="E275" s="182"/>
      <c r="F275" s="182"/>
      <c r="G275" s="350">
        <v>3723</v>
      </c>
      <c r="H275" s="350"/>
      <c r="I275" s="350">
        <v>2956</v>
      </c>
      <c r="J275" s="350"/>
      <c r="K275" s="350">
        <v>3828</v>
      </c>
      <c r="L275" s="350"/>
      <c r="M275" s="350">
        <v>2956</v>
      </c>
    </row>
    <row r="276" spans="1:13" ht="21.6" customHeight="1">
      <c r="A276" s="239" t="s">
        <v>260</v>
      </c>
      <c r="B276" s="234"/>
      <c r="C276" s="234"/>
      <c r="D276" s="234"/>
      <c r="E276" s="182"/>
      <c r="F276" s="182"/>
      <c r="G276" s="351">
        <v>68</v>
      </c>
      <c r="H276" s="350"/>
      <c r="I276" s="351">
        <v>227</v>
      </c>
      <c r="J276" s="350"/>
      <c r="K276" s="351">
        <v>67</v>
      </c>
      <c r="L276" s="350"/>
      <c r="M276" s="351">
        <v>12</v>
      </c>
    </row>
    <row r="277" spans="1:13" ht="21.6" customHeight="1">
      <c r="A277" s="234"/>
      <c r="B277" s="234" t="s">
        <v>314</v>
      </c>
      <c r="C277" s="234"/>
      <c r="D277" s="234"/>
      <c r="E277" s="182"/>
      <c r="F277" s="182"/>
      <c r="G277" s="352">
        <v>203868</v>
      </c>
      <c r="H277" s="350"/>
      <c r="I277" s="352">
        <v>218880</v>
      </c>
      <c r="J277" s="350"/>
      <c r="K277" s="352">
        <v>175624</v>
      </c>
      <c r="L277" s="350"/>
      <c r="M277" s="352">
        <v>192352</v>
      </c>
    </row>
    <row r="278" spans="1:13" ht="21.6" customHeight="1">
      <c r="A278" s="234" t="s">
        <v>315</v>
      </c>
      <c r="B278" s="234"/>
      <c r="C278" s="234"/>
      <c r="D278" s="234"/>
      <c r="E278" s="182"/>
      <c r="F278" s="182"/>
      <c r="G278" s="350">
        <v>-74579</v>
      </c>
      <c r="H278" s="350"/>
      <c r="I278" s="350">
        <v>-69553</v>
      </c>
      <c r="J278" s="350"/>
      <c r="K278" s="350">
        <v>-69983</v>
      </c>
      <c r="L278" s="350"/>
      <c r="M278" s="350">
        <v>-54595</v>
      </c>
    </row>
    <row r="279" spans="1:13" ht="21.6" customHeight="1">
      <c r="A279" s="234" t="s">
        <v>263</v>
      </c>
      <c r="B279" s="234"/>
      <c r="C279" s="234"/>
      <c r="D279" s="234"/>
      <c r="E279" s="182"/>
      <c r="F279" s="182"/>
      <c r="G279" s="350">
        <v>-60718</v>
      </c>
      <c r="H279" s="350"/>
      <c r="I279" s="350">
        <v>-88059</v>
      </c>
      <c r="J279" s="350"/>
      <c r="K279" s="350">
        <v>-64610</v>
      </c>
      <c r="L279" s="350"/>
      <c r="M279" s="350">
        <v>-100917</v>
      </c>
    </row>
    <row r="280" spans="1:13" ht="21.6" customHeight="1">
      <c r="A280" s="234" t="s">
        <v>316</v>
      </c>
      <c r="B280" s="234"/>
      <c r="C280" s="234"/>
      <c r="D280" s="234"/>
      <c r="E280" s="182"/>
      <c r="F280" s="182"/>
      <c r="G280" s="350">
        <v>-2772</v>
      </c>
      <c r="H280" s="350"/>
      <c r="I280" s="350">
        <v>-2217</v>
      </c>
      <c r="J280" s="350"/>
      <c r="K280" s="350">
        <v>-2771</v>
      </c>
      <c r="L280" s="350"/>
      <c r="M280" s="350">
        <v>-2217</v>
      </c>
    </row>
    <row r="281" spans="1:13" ht="21.6" customHeight="1">
      <c r="A281" s="234" t="s">
        <v>317</v>
      </c>
      <c r="B281" s="234"/>
      <c r="C281" s="234"/>
      <c r="D281" s="234"/>
      <c r="E281" s="182"/>
      <c r="F281" s="182"/>
      <c r="G281" s="351">
        <v>-25</v>
      </c>
      <c r="H281" s="350"/>
      <c r="I281" s="351">
        <v>-103</v>
      </c>
      <c r="J281" s="350"/>
      <c r="K281" s="351">
        <v>-25</v>
      </c>
      <c r="L281" s="350"/>
      <c r="M281" s="351">
        <v>-7</v>
      </c>
    </row>
    <row r="282" spans="1:13" ht="21.6" customHeight="1">
      <c r="A282" s="234"/>
      <c r="B282" s="238" t="s">
        <v>443</v>
      </c>
      <c r="C282" s="234"/>
      <c r="D282" s="234"/>
      <c r="E282" s="182"/>
      <c r="F282" s="182"/>
      <c r="G282" s="350">
        <v>-138094</v>
      </c>
      <c r="H282" s="350"/>
      <c r="I282" s="350">
        <v>-159932</v>
      </c>
      <c r="J282" s="350"/>
      <c r="K282" s="350">
        <v>-137389</v>
      </c>
      <c r="L282" s="350"/>
      <c r="M282" s="350">
        <v>-157736</v>
      </c>
    </row>
    <row r="283" spans="1:13" ht="21.6" customHeight="1">
      <c r="A283" s="238" t="s">
        <v>264</v>
      </c>
      <c r="B283" s="234"/>
      <c r="C283" s="234"/>
      <c r="D283" s="234"/>
      <c r="E283" s="182"/>
      <c r="F283" s="182"/>
      <c r="G283" s="353">
        <v>65774</v>
      </c>
      <c r="H283" s="354"/>
      <c r="I283" s="353">
        <v>58948</v>
      </c>
      <c r="J283" s="354"/>
      <c r="K283" s="353">
        <v>38235</v>
      </c>
      <c r="L283" s="354"/>
      <c r="M283" s="353">
        <v>34616</v>
      </c>
    </row>
    <row r="284" spans="1:13" ht="21.6" customHeight="1">
      <c r="A284" s="238" t="s">
        <v>265</v>
      </c>
      <c r="B284" s="234"/>
      <c r="C284" s="234"/>
      <c r="D284" s="234"/>
      <c r="E284" s="355">
        <v>4</v>
      </c>
      <c r="F284" s="182"/>
      <c r="G284" s="351">
        <v>2130</v>
      </c>
      <c r="H284" s="354"/>
      <c r="I284" s="351">
        <v>3159</v>
      </c>
      <c r="J284" s="354"/>
      <c r="K284" s="351">
        <v>1235</v>
      </c>
      <c r="L284" s="354"/>
      <c r="M284" s="351">
        <v>896</v>
      </c>
    </row>
    <row r="285" spans="1:13" ht="21.6" customHeight="1">
      <c r="A285" s="234" t="s">
        <v>266</v>
      </c>
      <c r="B285" s="234"/>
      <c r="C285" s="234"/>
      <c r="D285" s="234"/>
      <c r="E285" s="182"/>
      <c r="F285" s="182"/>
      <c r="G285" s="350">
        <v>67904</v>
      </c>
      <c r="H285" s="354"/>
      <c r="I285" s="350">
        <v>62107</v>
      </c>
      <c r="J285" s="354"/>
      <c r="K285" s="350">
        <v>39470</v>
      </c>
      <c r="L285" s="354"/>
      <c r="M285" s="350">
        <v>35512</v>
      </c>
    </row>
    <row r="286" spans="1:13" ht="21.6" customHeight="1">
      <c r="A286" s="234" t="s">
        <v>444</v>
      </c>
      <c r="B286" s="234"/>
      <c r="C286" s="234"/>
      <c r="D286" s="234"/>
      <c r="E286" s="182"/>
      <c r="F286" s="182"/>
      <c r="G286" s="350">
        <v>-3574</v>
      </c>
      <c r="H286" s="354"/>
      <c r="I286" s="350">
        <v>-2620</v>
      </c>
      <c r="J286" s="354"/>
      <c r="K286" s="350">
        <v>-1784</v>
      </c>
      <c r="L286" s="354"/>
      <c r="M286" s="350">
        <v>-506</v>
      </c>
    </row>
    <row r="287" spans="1:13" ht="21.6" customHeight="1">
      <c r="A287" s="234" t="s">
        <v>267</v>
      </c>
      <c r="B287" s="234"/>
      <c r="C287" s="234"/>
      <c r="D287" s="234"/>
      <c r="E287" s="182"/>
      <c r="F287" s="182"/>
      <c r="G287" s="350">
        <v>-59835</v>
      </c>
      <c r="H287" s="350"/>
      <c r="I287" s="350">
        <v>-57116</v>
      </c>
      <c r="J287" s="350"/>
      <c r="K287" s="350">
        <v>-45921</v>
      </c>
      <c r="L287" s="350"/>
      <c r="M287" s="350">
        <v>-42973</v>
      </c>
    </row>
    <row r="288" spans="1:13" ht="21.6" customHeight="1">
      <c r="A288" s="234" t="s">
        <v>374</v>
      </c>
      <c r="B288" s="234"/>
      <c r="C288" s="234"/>
      <c r="D288" s="234"/>
      <c r="E288" s="182"/>
      <c r="F288" s="182"/>
      <c r="G288" s="350"/>
      <c r="H288" s="350"/>
      <c r="I288" s="350"/>
      <c r="J288" s="350"/>
      <c r="K288" s="350"/>
      <c r="L288" s="350"/>
      <c r="M288" s="350"/>
    </row>
    <row r="289" spans="1:13" ht="21.6" customHeight="1">
      <c r="A289" s="182"/>
      <c r="B289" s="237" t="s">
        <v>335</v>
      </c>
      <c r="C289" s="234"/>
      <c r="D289" s="234"/>
      <c r="E289" s="182"/>
      <c r="F289" s="182"/>
      <c r="G289" s="350">
        <v>0</v>
      </c>
      <c r="H289" s="350"/>
      <c r="I289" s="350">
        <v>0</v>
      </c>
      <c r="J289" s="350"/>
      <c r="K289" s="350">
        <v>6645</v>
      </c>
      <c r="L289" s="350"/>
      <c r="M289" s="350">
        <v>0</v>
      </c>
    </row>
    <row r="290" spans="1:13" ht="21.6" customHeight="1">
      <c r="A290" s="234" t="s">
        <v>356</v>
      </c>
      <c r="B290" s="182"/>
      <c r="C290" s="234"/>
      <c r="D290" s="234"/>
      <c r="E290" s="182"/>
      <c r="F290" s="182"/>
      <c r="G290" s="350">
        <v>0</v>
      </c>
      <c r="H290" s="354"/>
      <c r="I290" s="350">
        <v>0</v>
      </c>
      <c r="J290" s="354"/>
      <c r="K290" s="350">
        <v>-6645</v>
      </c>
      <c r="L290" s="354"/>
      <c r="M290" s="350">
        <v>0</v>
      </c>
    </row>
    <row r="291" spans="1:13" ht="21.6" customHeight="1">
      <c r="A291" s="238" t="s">
        <v>318</v>
      </c>
      <c r="B291" s="237"/>
      <c r="C291" s="234"/>
      <c r="D291" s="234"/>
      <c r="E291" s="355"/>
      <c r="F291" s="182"/>
      <c r="G291" s="352">
        <v>-63409</v>
      </c>
      <c r="H291" s="350"/>
      <c r="I291" s="352">
        <v>-59736</v>
      </c>
      <c r="J291" s="350"/>
      <c r="K291" s="352">
        <v>-47705</v>
      </c>
      <c r="L291" s="350"/>
      <c r="M291" s="352">
        <v>-43479</v>
      </c>
    </row>
    <row r="292" spans="1:13" ht="21.6" customHeight="1">
      <c r="A292" s="234" t="s">
        <v>319</v>
      </c>
      <c r="B292" s="237"/>
      <c r="C292" s="234"/>
      <c r="D292" s="234"/>
      <c r="E292" s="355"/>
      <c r="F292" s="182"/>
      <c r="G292" s="350">
        <v>4495</v>
      </c>
      <c r="H292" s="350"/>
      <c r="I292" s="350">
        <v>2371</v>
      </c>
      <c r="J292" s="350"/>
      <c r="K292" s="350">
        <v>-8235</v>
      </c>
      <c r="L292" s="350"/>
      <c r="M292" s="350">
        <v>-7967</v>
      </c>
    </row>
    <row r="293" spans="1:13" ht="21.6" customHeight="1">
      <c r="A293" s="234" t="s">
        <v>445</v>
      </c>
      <c r="B293" s="237"/>
      <c r="C293" s="234"/>
      <c r="D293" s="234"/>
      <c r="E293" s="355"/>
      <c r="F293" s="182"/>
      <c r="G293" s="350">
        <v>-995</v>
      </c>
      <c r="H293" s="350"/>
      <c r="I293" s="350">
        <v>-931</v>
      </c>
      <c r="J293" s="350"/>
      <c r="K293" s="350">
        <v>-461</v>
      </c>
      <c r="L293" s="350"/>
      <c r="M293" s="350">
        <v>-421</v>
      </c>
    </row>
    <row r="294" spans="1:13" ht="21.6" customHeight="1">
      <c r="A294" s="240" t="s">
        <v>370</v>
      </c>
      <c r="B294" s="237"/>
      <c r="C294" s="234"/>
      <c r="D294" s="234"/>
      <c r="E294" s="355"/>
      <c r="F294" s="182"/>
      <c r="G294" s="350">
        <v>334</v>
      </c>
      <c r="H294" s="350"/>
      <c r="I294" s="350">
        <v>-598</v>
      </c>
      <c r="J294" s="350"/>
      <c r="K294" s="350">
        <v>405</v>
      </c>
      <c r="L294" s="350"/>
      <c r="M294" s="350">
        <v>-573</v>
      </c>
    </row>
    <row r="295" spans="1:13" ht="21.6" customHeight="1">
      <c r="A295" s="234" t="s">
        <v>396</v>
      </c>
      <c r="B295" s="237"/>
      <c r="C295" s="234"/>
      <c r="D295" s="234"/>
      <c r="E295" s="355"/>
      <c r="F295" s="182"/>
      <c r="G295" s="350"/>
      <c r="H295" s="350"/>
      <c r="I295" s="350"/>
      <c r="J295" s="350"/>
      <c r="K295" s="350"/>
      <c r="L295" s="350"/>
      <c r="M295" s="350"/>
    </row>
    <row r="296" spans="1:13" ht="21.6" customHeight="1">
      <c r="A296" s="234"/>
      <c r="B296" s="237" t="s">
        <v>415</v>
      </c>
      <c r="C296" s="234"/>
      <c r="D296" s="234"/>
      <c r="E296" s="355">
        <v>4</v>
      </c>
      <c r="F296" s="182"/>
      <c r="G296" s="350">
        <v>0</v>
      </c>
      <c r="H296" s="350"/>
      <c r="I296" s="350">
        <v>206</v>
      </c>
      <c r="J296" s="350"/>
      <c r="K296" s="350">
        <v>0</v>
      </c>
      <c r="L296" s="350"/>
      <c r="M296" s="350">
        <v>206</v>
      </c>
    </row>
    <row r="297" spans="1:13" ht="21.6" customHeight="1">
      <c r="A297" s="234" t="s">
        <v>371</v>
      </c>
      <c r="B297" s="234"/>
      <c r="C297" s="234"/>
      <c r="D297" s="234"/>
      <c r="E297" s="355"/>
      <c r="F297" s="182"/>
      <c r="G297" s="350"/>
      <c r="H297" s="350"/>
      <c r="I297" s="350"/>
      <c r="J297" s="350"/>
      <c r="K297" s="350"/>
      <c r="L297" s="350"/>
      <c r="M297" s="350"/>
    </row>
    <row r="298" spans="1:13" ht="21.6" customHeight="1">
      <c r="A298" s="234"/>
      <c r="B298" s="234" t="s">
        <v>268</v>
      </c>
      <c r="C298" s="234"/>
      <c r="D298" s="234"/>
      <c r="E298" s="355"/>
      <c r="F298" s="182"/>
      <c r="G298" s="351">
        <v>0</v>
      </c>
      <c r="H298" s="350"/>
      <c r="I298" s="351">
        <v>-108</v>
      </c>
      <c r="J298" s="350"/>
      <c r="K298" s="351">
        <v>0</v>
      </c>
      <c r="L298" s="350"/>
      <c r="M298" s="351">
        <v>0</v>
      </c>
    </row>
    <row r="299" spans="1:13" ht="21.6" customHeight="1">
      <c r="A299" s="234" t="s">
        <v>357</v>
      </c>
      <c r="B299" s="234"/>
      <c r="C299" s="234"/>
      <c r="D299" s="234"/>
      <c r="E299" s="182"/>
      <c r="F299" s="182"/>
      <c r="G299" s="350">
        <v>3834</v>
      </c>
      <c r="H299" s="350"/>
      <c r="I299" s="350">
        <v>940</v>
      </c>
      <c r="J299" s="350"/>
      <c r="K299" s="350">
        <v>-8291</v>
      </c>
      <c r="L299" s="350"/>
      <c r="M299" s="350">
        <v>-8755</v>
      </c>
    </row>
    <row r="300" spans="1:13" ht="21.6" customHeight="1">
      <c r="A300" s="234" t="s">
        <v>320</v>
      </c>
      <c r="B300" s="234"/>
      <c r="C300" s="234"/>
      <c r="D300" s="234"/>
      <c r="E300" s="355">
        <v>17</v>
      </c>
      <c r="F300" s="182"/>
      <c r="G300" s="350">
        <v>-2127</v>
      </c>
      <c r="H300" s="354"/>
      <c r="I300" s="350">
        <v>-2903</v>
      </c>
      <c r="J300" s="354"/>
      <c r="K300" s="350">
        <v>-687</v>
      </c>
      <c r="L300" s="354"/>
      <c r="M300" s="350">
        <v>77</v>
      </c>
    </row>
    <row r="301" spans="1:13" ht="21.6" customHeight="1" thickBot="1">
      <c r="A301" s="235" t="s">
        <v>321</v>
      </c>
      <c r="B301" s="234"/>
      <c r="C301" s="234"/>
      <c r="D301" s="234"/>
      <c r="E301" s="355"/>
      <c r="F301" s="182"/>
      <c r="G301" s="356">
        <v>1707</v>
      </c>
      <c r="H301" s="350"/>
      <c r="I301" s="356">
        <v>-1963</v>
      </c>
      <c r="J301" s="350"/>
      <c r="K301" s="356">
        <v>-8978</v>
      </c>
      <c r="L301" s="350"/>
      <c r="M301" s="356">
        <v>-8678</v>
      </c>
    </row>
    <row r="302" spans="1:13" ht="21.6" customHeight="1" thickTop="1">
      <c r="A302" s="235" t="s">
        <v>269</v>
      </c>
      <c r="B302" s="234"/>
      <c r="C302" s="234"/>
      <c r="D302" s="234"/>
      <c r="E302" s="355"/>
      <c r="F302" s="182"/>
      <c r="G302" s="350"/>
      <c r="H302" s="350"/>
      <c r="I302" s="350"/>
      <c r="J302" s="350"/>
      <c r="K302" s="350"/>
      <c r="L302" s="350"/>
      <c r="M302" s="350"/>
    </row>
    <row r="303" spans="1:13" ht="21.6" customHeight="1">
      <c r="A303" s="235" t="s">
        <v>180</v>
      </c>
      <c r="B303" s="234" t="s">
        <v>270</v>
      </c>
      <c r="C303" s="234"/>
      <c r="D303" s="234"/>
      <c r="E303" s="355">
        <v>8</v>
      </c>
      <c r="F303" s="182"/>
      <c r="G303" s="350">
        <v>0</v>
      </c>
      <c r="H303" s="350"/>
      <c r="I303" s="350">
        <v>-56</v>
      </c>
      <c r="J303" s="350"/>
      <c r="K303" s="350">
        <v>0</v>
      </c>
      <c r="L303" s="350"/>
      <c r="M303" s="350">
        <v>0</v>
      </c>
    </row>
    <row r="304" spans="1:13" ht="21.6" customHeight="1">
      <c r="A304" s="235" t="s">
        <v>336</v>
      </c>
      <c r="B304" s="234"/>
      <c r="C304" s="234"/>
      <c r="D304" s="234"/>
      <c r="E304" s="355"/>
      <c r="F304" s="182"/>
      <c r="G304" s="352">
        <v>0</v>
      </c>
      <c r="H304" s="350"/>
      <c r="I304" s="352">
        <v>-56</v>
      </c>
      <c r="J304" s="350"/>
      <c r="K304" s="352">
        <v>0</v>
      </c>
      <c r="L304" s="350"/>
      <c r="M304" s="352">
        <v>0</v>
      </c>
    </row>
    <row r="305" spans="1:13" ht="21.6" customHeight="1" thickBot="1">
      <c r="A305" s="235" t="s">
        <v>271</v>
      </c>
      <c r="B305" s="234"/>
      <c r="C305" s="234"/>
      <c r="D305" s="234"/>
      <c r="E305" s="355"/>
      <c r="F305" s="182"/>
      <c r="G305" s="357">
        <v>1707</v>
      </c>
      <c r="H305" s="350"/>
      <c r="I305" s="357">
        <v>-2019</v>
      </c>
      <c r="J305" s="350"/>
      <c r="K305" s="357">
        <v>-8978</v>
      </c>
      <c r="L305" s="350"/>
      <c r="M305" s="357">
        <v>-8678</v>
      </c>
    </row>
    <row r="306" spans="1:13" ht="21.6" customHeight="1" thickTop="1">
      <c r="A306" s="235"/>
      <c r="B306" s="234"/>
      <c r="C306" s="234"/>
      <c r="D306" s="234"/>
      <c r="E306" s="355"/>
      <c r="F306" s="182"/>
      <c r="G306" s="350"/>
      <c r="H306" s="350"/>
      <c r="I306" s="350"/>
      <c r="J306" s="350"/>
      <c r="K306" s="350"/>
      <c r="L306" s="350"/>
      <c r="M306" s="350"/>
    </row>
    <row r="307" spans="1:13" ht="21.6" customHeight="1">
      <c r="A307" s="235"/>
      <c r="B307" s="234"/>
      <c r="C307" s="234"/>
      <c r="D307" s="234"/>
      <c r="E307" s="355"/>
      <c r="F307" s="182"/>
      <c r="G307" s="350"/>
      <c r="H307" s="350"/>
      <c r="I307" s="350"/>
      <c r="J307" s="350"/>
      <c r="K307" s="350"/>
      <c r="L307" s="350"/>
      <c r="M307" s="350"/>
    </row>
    <row r="308" spans="1:13" ht="21.6" customHeight="1">
      <c r="A308" s="235"/>
      <c r="B308" s="234"/>
      <c r="C308" s="234"/>
      <c r="D308" s="234"/>
      <c r="E308" s="355"/>
      <c r="F308" s="182"/>
      <c r="G308" s="358"/>
      <c r="H308" s="358"/>
      <c r="I308" s="358"/>
      <c r="J308" s="358"/>
      <c r="K308" s="358"/>
      <c r="L308" s="358"/>
      <c r="M308" s="358"/>
    </row>
    <row r="309" spans="1:13" ht="21.6" customHeight="1">
      <c r="A309" s="235"/>
      <c r="B309" s="234"/>
      <c r="C309" s="234"/>
      <c r="D309" s="234"/>
      <c r="E309" s="355"/>
      <c r="F309" s="182"/>
      <c r="G309" s="358"/>
      <c r="H309" s="358"/>
      <c r="I309" s="358"/>
      <c r="J309" s="358"/>
      <c r="K309" s="358"/>
      <c r="L309" s="358"/>
      <c r="M309" s="358"/>
    </row>
    <row r="310" spans="1:13" ht="25.9">
      <c r="A310" s="231" t="s">
        <v>206</v>
      </c>
      <c r="B310" s="359"/>
      <c r="C310" s="182"/>
      <c r="D310" s="182"/>
      <c r="E310" s="182"/>
      <c r="F310" s="182"/>
      <c r="G310" s="182"/>
      <c r="H310" s="182"/>
      <c r="I310" s="182"/>
      <c r="J310" s="182"/>
      <c r="K310" s="182"/>
      <c r="L310" s="182"/>
      <c r="M310" s="360" t="s">
        <v>210</v>
      </c>
    </row>
    <row r="311" spans="1:13" ht="21.6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66" t="s">
        <v>190</v>
      </c>
    </row>
    <row r="312" spans="1:13" ht="21.6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66" t="s">
        <v>191</v>
      </c>
    </row>
    <row r="313" spans="1:13" ht="23.25">
      <c r="A313" s="71" t="s">
        <v>181</v>
      </c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23.25">
      <c r="A314" s="76" t="s">
        <v>244</v>
      </c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23.25">
      <c r="A315" s="77" t="s">
        <v>424</v>
      </c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21.6" customHeight="1">
      <c r="A316" s="77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21.6" customHeight="1">
      <c r="A317" s="23"/>
      <c r="B317" s="23"/>
      <c r="C317" s="23"/>
      <c r="D317" s="23"/>
      <c r="E317" s="25"/>
      <c r="F317" s="23"/>
      <c r="G317" s="333" t="s">
        <v>414</v>
      </c>
      <c r="H317" s="32"/>
      <c r="I317" s="32"/>
      <c r="J317" s="32"/>
      <c r="K317" s="32"/>
      <c r="L317" s="32"/>
      <c r="M317" s="32"/>
    </row>
    <row r="318" spans="1:13" ht="21.6" customHeight="1">
      <c r="A318" s="23"/>
      <c r="B318" s="23"/>
      <c r="C318" s="23"/>
      <c r="D318" s="23"/>
      <c r="E318" s="25"/>
      <c r="F318" s="23"/>
      <c r="G318" s="407" t="s">
        <v>183</v>
      </c>
      <c r="H318" s="407"/>
      <c r="I318" s="407"/>
      <c r="J318" s="287"/>
      <c r="K318" s="288" t="s">
        <v>184</v>
      </c>
      <c r="L318" s="289"/>
      <c r="M318" s="289"/>
    </row>
    <row r="319" spans="1:13" ht="21.6" customHeight="1">
      <c r="A319" s="23"/>
      <c r="B319" s="23"/>
      <c r="C319" s="23"/>
      <c r="D319" s="23"/>
      <c r="E319" s="25"/>
      <c r="F319" s="23"/>
      <c r="G319" s="28">
        <v>2021</v>
      </c>
      <c r="H319" s="302"/>
      <c r="I319" s="43">
        <v>2020</v>
      </c>
      <c r="J319" s="287"/>
      <c r="K319" s="28">
        <v>2021</v>
      </c>
      <c r="L319" s="303"/>
      <c r="M319" s="305">
        <v>2020</v>
      </c>
    </row>
    <row r="320" spans="1:13" ht="21.6" customHeight="1">
      <c r="A320" s="23"/>
      <c r="B320" s="23"/>
      <c r="C320" s="23"/>
      <c r="D320" s="23"/>
      <c r="E320" s="369"/>
      <c r="F320" s="23"/>
      <c r="G320" s="334"/>
      <c r="H320" s="143"/>
      <c r="I320" s="304" t="s">
        <v>364</v>
      </c>
      <c r="J320" s="369"/>
      <c r="K320" s="334"/>
      <c r="L320" s="66"/>
      <c r="M320" s="304" t="s">
        <v>364</v>
      </c>
    </row>
    <row r="321" spans="1:13" ht="21.6" customHeight="1">
      <c r="A321" s="23"/>
      <c r="B321" s="23"/>
      <c r="C321" s="23"/>
      <c r="D321" s="23"/>
      <c r="E321" s="151"/>
      <c r="F321" s="23"/>
      <c r="G321" s="43"/>
      <c r="H321" s="143"/>
      <c r="I321" s="43"/>
      <c r="J321" s="369"/>
      <c r="K321" s="201"/>
      <c r="L321" s="66"/>
      <c r="M321" s="43"/>
    </row>
    <row r="322" spans="1:13" ht="21.6" customHeight="1">
      <c r="A322" s="241" t="s">
        <v>322</v>
      </c>
      <c r="B322" s="240"/>
      <c r="C322" s="240"/>
      <c r="D322" s="240"/>
      <c r="E322" s="73"/>
      <c r="F322" s="23"/>
      <c r="G322" s="134"/>
      <c r="H322" s="134"/>
      <c r="I322" s="134"/>
      <c r="J322" s="134"/>
      <c r="K322" s="134"/>
      <c r="L322" s="134"/>
      <c r="M322" s="134"/>
    </row>
    <row r="323" spans="1:13" ht="21.6" customHeight="1">
      <c r="A323" s="241"/>
      <c r="B323" s="240" t="s">
        <v>272</v>
      </c>
      <c r="C323" s="240"/>
      <c r="D323" s="240"/>
      <c r="E323" s="73"/>
      <c r="F323" s="23"/>
      <c r="G323" s="58">
        <v>1856</v>
      </c>
      <c r="H323" s="58"/>
      <c r="I323" s="58">
        <v>-1284</v>
      </c>
      <c r="J323" s="58"/>
      <c r="K323" s="58">
        <v>-8978</v>
      </c>
      <c r="L323" s="58"/>
      <c r="M323" s="58">
        <v>-8678</v>
      </c>
    </row>
    <row r="324" spans="1:13" ht="21.6" customHeight="1">
      <c r="A324" s="241"/>
      <c r="B324" s="240" t="s">
        <v>201</v>
      </c>
      <c r="C324" s="240"/>
      <c r="D324" s="240"/>
      <c r="E324" s="73"/>
      <c r="F324" s="23"/>
      <c r="G324" s="21">
        <v>-149</v>
      </c>
      <c r="H324" s="21"/>
      <c r="I324" s="21">
        <v>-735</v>
      </c>
      <c r="J324" s="21"/>
      <c r="K324" s="21">
        <v>0</v>
      </c>
      <c r="L324" s="21"/>
      <c r="M324" s="21">
        <v>0</v>
      </c>
    </row>
    <row r="325" spans="1:13" ht="21.6" customHeight="1" thickBot="1">
      <c r="A325" s="241"/>
      <c r="B325" s="240"/>
      <c r="C325" s="240"/>
      <c r="D325" s="240"/>
      <c r="E325" s="73"/>
      <c r="F325" s="23"/>
      <c r="G325" s="34">
        <v>1707</v>
      </c>
      <c r="H325" s="21"/>
      <c r="I325" s="34">
        <v>-2019</v>
      </c>
      <c r="J325" s="21"/>
      <c r="K325" s="34">
        <v>-8978</v>
      </c>
      <c r="L325" s="21"/>
      <c r="M325" s="34">
        <v>-8678</v>
      </c>
    </row>
    <row r="326" spans="1:13" ht="21.6" customHeight="1" thickTop="1">
      <c r="A326" s="241"/>
      <c r="B326" s="240"/>
      <c r="C326" s="240"/>
      <c r="D326" s="240"/>
      <c r="E326" s="73"/>
      <c r="F326" s="23"/>
      <c r="G326" s="134"/>
      <c r="H326" s="134"/>
      <c r="I326" s="134"/>
      <c r="J326" s="134"/>
      <c r="K326" s="134"/>
      <c r="L326" s="134"/>
      <c r="M326" s="134"/>
    </row>
    <row r="327" spans="1:13" ht="21.6" customHeight="1">
      <c r="A327" s="241" t="s">
        <v>323</v>
      </c>
      <c r="B327" s="240"/>
      <c r="C327" s="240"/>
      <c r="D327" s="240"/>
      <c r="E327" s="73"/>
      <c r="F327" s="23"/>
      <c r="G327" s="23"/>
      <c r="H327" s="23"/>
      <c r="I327" s="23"/>
      <c r="J327" s="23"/>
      <c r="K327" s="23"/>
      <c r="L327" s="23"/>
      <c r="M327" s="23"/>
    </row>
    <row r="328" spans="1:13" ht="21.6" customHeight="1">
      <c r="A328" s="241"/>
      <c r="B328" s="241" t="s">
        <v>365</v>
      </c>
      <c r="C328" s="240"/>
      <c r="D328" s="240"/>
      <c r="E328" s="73"/>
      <c r="F328" s="23"/>
      <c r="G328" s="23"/>
      <c r="H328" s="23"/>
      <c r="I328" s="23"/>
      <c r="J328" s="23"/>
      <c r="K328" s="23"/>
      <c r="L328" s="23"/>
      <c r="M328" s="23"/>
    </row>
    <row r="329" spans="1:13" ht="21.6" customHeight="1">
      <c r="A329" s="241"/>
      <c r="B329" s="240"/>
      <c r="C329" s="240" t="s">
        <v>324</v>
      </c>
      <c r="D329" s="240"/>
      <c r="E329" s="73"/>
      <c r="F329" s="23"/>
      <c r="G329" s="306">
        <v>2.3199127857787098E-3</v>
      </c>
      <c r="H329" s="215"/>
      <c r="I329" s="306">
        <v>-1.6049396642994953E-3</v>
      </c>
      <c r="J329" s="202"/>
      <c r="K329" s="306">
        <v>-1.1222078120000676E-2</v>
      </c>
      <c r="L329" s="215"/>
      <c r="M329" s="306">
        <v>-1.0947092217126963E-2</v>
      </c>
    </row>
    <row r="330" spans="1:13" ht="21.6" customHeight="1">
      <c r="A330" s="241"/>
      <c r="B330" s="240"/>
      <c r="C330" s="240" t="s">
        <v>270</v>
      </c>
      <c r="D330" s="240"/>
      <c r="E330" s="73"/>
      <c r="F330" s="23"/>
      <c r="G330" s="215">
        <v>0</v>
      </c>
      <c r="H330" s="215"/>
      <c r="I330" s="215">
        <v>-6.9997368536426583E-5</v>
      </c>
      <c r="J330" s="202"/>
      <c r="K330" s="215">
        <v>0</v>
      </c>
      <c r="L330" s="215"/>
      <c r="M330" s="215">
        <v>0</v>
      </c>
    </row>
    <row r="331" spans="1:13" ht="21.6" customHeight="1">
      <c r="A331" s="241"/>
      <c r="B331" s="241"/>
      <c r="C331" s="240" t="s">
        <v>395</v>
      </c>
      <c r="D331" s="240"/>
      <c r="E331" s="73"/>
      <c r="F331" s="23"/>
      <c r="G331" s="21">
        <v>800030075</v>
      </c>
      <c r="H331" s="21"/>
      <c r="I331" s="21">
        <v>800030075</v>
      </c>
      <c r="J331" s="23"/>
      <c r="K331" s="25">
        <v>800030075</v>
      </c>
      <c r="L331" s="21"/>
      <c r="M331" s="21">
        <v>800030075</v>
      </c>
    </row>
    <row r="332" spans="1:13" ht="21.6" customHeight="1">
      <c r="A332" s="90"/>
      <c r="B332" s="23"/>
      <c r="C332" s="23"/>
      <c r="D332" s="23"/>
      <c r="E332" s="73"/>
      <c r="F332" s="23"/>
      <c r="G332" s="134"/>
      <c r="H332" s="134"/>
      <c r="I332" s="134"/>
      <c r="J332" s="134"/>
      <c r="K332" s="134"/>
      <c r="L332" s="134"/>
      <c r="M332" s="134"/>
    </row>
    <row r="333" spans="1:13" ht="21.6" customHeight="1">
      <c r="A333" s="90"/>
      <c r="B333" s="23"/>
      <c r="C333" s="23"/>
      <c r="D333" s="23"/>
      <c r="E333" s="73"/>
      <c r="F333" s="23"/>
      <c r="G333" s="134"/>
      <c r="H333" s="134"/>
      <c r="I333" s="134"/>
      <c r="J333" s="134"/>
      <c r="K333" s="134"/>
      <c r="L333" s="134"/>
      <c r="M333" s="134"/>
    </row>
    <row r="334" spans="1:13" ht="21.6" customHeight="1">
      <c r="A334" s="90"/>
      <c r="B334" s="23"/>
      <c r="C334" s="23"/>
      <c r="D334" s="23"/>
      <c r="E334" s="73"/>
      <c r="F334" s="23"/>
      <c r="G334" s="134"/>
      <c r="H334" s="134"/>
      <c r="I334" s="134"/>
      <c r="J334" s="134"/>
      <c r="K334" s="134"/>
      <c r="L334" s="134"/>
      <c r="M334" s="134"/>
    </row>
    <row r="335" spans="1:13" ht="21.6" customHeight="1">
      <c r="A335" s="90"/>
      <c r="B335" s="23"/>
      <c r="C335" s="23"/>
      <c r="D335" s="23"/>
      <c r="E335" s="73"/>
      <c r="F335" s="23"/>
      <c r="G335" s="134"/>
      <c r="H335" s="134"/>
      <c r="I335" s="134"/>
      <c r="J335" s="134"/>
      <c r="K335" s="134"/>
      <c r="L335" s="134"/>
      <c r="M335" s="134"/>
    </row>
    <row r="336" spans="1:13" ht="21.6" customHeight="1">
      <c r="A336" s="90"/>
      <c r="B336" s="23"/>
      <c r="C336" s="23"/>
      <c r="D336" s="23"/>
      <c r="E336" s="73"/>
      <c r="F336" s="23"/>
      <c r="G336" s="134"/>
      <c r="H336" s="134"/>
      <c r="I336" s="134"/>
      <c r="J336" s="134"/>
      <c r="K336" s="134"/>
      <c r="L336" s="134"/>
      <c r="M336" s="134"/>
    </row>
    <row r="337" spans="1:13" ht="21.6" customHeight="1">
      <c r="A337" s="90"/>
      <c r="B337" s="23"/>
      <c r="C337" s="23"/>
      <c r="D337" s="23"/>
      <c r="E337" s="73"/>
      <c r="F337" s="23"/>
      <c r="G337" s="134"/>
      <c r="H337" s="134"/>
      <c r="I337" s="134"/>
      <c r="J337" s="134"/>
      <c r="K337" s="134"/>
      <c r="L337" s="134"/>
      <c r="M337" s="134"/>
    </row>
    <row r="338" spans="1:13" ht="21.6" customHeight="1">
      <c r="A338" s="90"/>
      <c r="B338" s="23"/>
      <c r="C338" s="23"/>
      <c r="D338" s="23"/>
      <c r="E338" s="73"/>
      <c r="F338" s="23"/>
      <c r="G338" s="134"/>
      <c r="H338" s="134"/>
      <c r="I338" s="134"/>
      <c r="J338" s="134"/>
      <c r="K338" s="134"/>
      <c r="L338" s="134"/>
      <c r="M338" s="134"/>
    </row>
    <row r="339" spans="1:13" ht="21.6" customHeight="1">
      <c r="A339" s="90"/>
      <c r="B339" s="23"/>
      <c r="C339" s="23"/>
      <c r="D339" s="23"/>
      <c r="E339" s="73"/>
      <c r="F339" s="23"/>
      <c r="G339" s="134"/>
      <c r="H339" s="134"/>
      <c r="I339" s="134"/>
      <c r="J339" s="134"/>
      <c r="K339" s="134"/>
      <c r="L339" s="134"/>
      <c r="M339" s="134"/>
    </row>
    <row r="340" spans="1:13" ht="21.6" customHeight="1">
      <c r="A340" s="90"/>
      <c r="B340" s="23"/>
      <c r="C340" s="23"/>
      <c r="D340" s="23"/>
      <c r="E340" s="73"/>
      <c r="F340" s="23"/>
      <c r="G340" s="134"/>
      <c r="H340" s="134"/>
      <c r="I340" s="134"/>
      <c r="J340" s="134"/>
      <c r="K340" s="134"/>
      <c r="L340" s="134"/>
      <c r="M340" s="134"/>
    </row>
    <row r="341" spans="1:13" ht="21.6" customHeight="1">
      <c r="A341" s="90"/>
      <c r="B341" s="23"/>
      <c r="C341" s="23"/>
      <c r="D341" s="23"/>
      <c r="E341" s="73"/>
      <c r="F341" s="23"/>
      <c r="G341" s="134"/>
      <c r="H341" s="134"/>
      <c r="I341" s="134"/>
      <c r="J341" s="134"/>
      <c r="K341" s="134"/>
      <c r="L341" s="134"/>
      <c r="M341" s="134"/>
    </row>
    <row r="342" spans="1:13" ht="21.6" customHeight="1">
      <c r="A342" s="90"/>
      <c r="B342" s="23"/>
      <c r="C342" s="23"/>
      <c r="D342" s="23"/>
      <c r="E342" s="73"/>
      <c r="F342" s="23"/>
      <c r="G342" s="134"/>
      <c r="H342" s="134"/>
      <c r="I342" s="134"/>
      <c r="J342" s="134"/>
      <c r="K342" s="134"/>
      <c r="L342" s="134"/>
      <c r="M342" s="134"/>
    </row>
    <row r="343" spans="1:13" ht="21.6" customHeight="1">
      <c r="A343" s="90"/>
      <c r="B343" s="23"/>
      <c r="C343" s="23"/>
      <c r="D343" s="23"/>
      <c r="E343" s="73"/>
      <c r="F343" s="23"/>
      <c r="G343" s="134"/>
      <c r="H343" s="134"/>
      <c r="I343" s="134"/>
      <c r="J343" s="134"/>
      <c r="K343" s="134"/>
      <c r="L343" s="134"/>
      <c r="M343" s="134"/>
    </row>
    <row r="344" spans="1:13" ht="21.6" customHeight="1">
      <c r="A344" s="90"/>
      <c r="B344" s="23"/>
      <c r="C344" s="23"/>
      <c r="D344" s="23"/>
      <c r="E344" s="73"/>
      <c r="F344" s="23"/>
      <c r="G344" s="134"/>
      <c r="H344" s="134"/>
      <c r="I344" s="134"/>
      <c r="J344" s="134"/>
      <c r="K344" s="134"/>
      <c r="L344" s="134"/>
      <c r="M344" s="134"/>
    </row>
    <row r="345" spans="1:13" ht="21.6" customHeight="1">
      <c r="A345" s="90"/>
      <c r="B345" s="23"/>
      <c r="C345" s="23"/>
      <c r="D345" s="23"/>
      <c r="E345" s="73"/>
      <c r="F345" s="23"/>
      <c r="G345" s="134"/>
      <c r="H345" s="134"/>
      <c r="I345" s="134"/>
      <c r="J345" s="134"/>
      <c r="K345" s="134"/>
      <c r="L345" s="134"/>
      <c r="M345" s="134"/>
    </row>
    <row r="346" spans="1:13" ht="21.6" customHeight="1">
      <c r="A346" s="90"/>
      <c r="B346" s="23"/>
      <c r="C346" s="23"/>
      <c r="D346" s="23"/>
      <c r="E346" s="73"/>
      <c r="F346" s="23"/>
      <c r="G346" s="134"/>
      <c r="H346" s="134"/>
      <c r="I346" s="134"/>
      <c r="J346" s="134"/>
      <c r="K346" s="134"/>
      <c r="L346" s="134"/>
      <c r="M346" s="134"/>
    </row>
    <row r="347" spans="1:13" ht="21.6" customHeight="1">
      <c r="A347" s="90"/>
      <c r="B347" s="23"/>
      <c r="C347" s="23"/>
      <c r="D347" s="23"/>
      <c r="E347" s="73"/>
      <c r="F347" s="23"/>
      <c r="G347" s="134"/>
      <c r="H347" s="134"/>
      <c r="I347" s="134"/>
      <c r="J347" s="134"/>
      <c r="K347" s="134"/>
      <c r="L347" s="134"/>
      <c r="M347" s="134"/>
    </row>
    <row r="348" spans="1:13" ht="21.6" customHeight="1">
      <c r="A348" s="90"/>
      <c r="B348" s="23"/>
      <c r="C348" s="23"/>
      <c r="D348" s="23"/>
      <c r="E348" s="73"/>
      <c r="F348" s="23"/>
      <c r="G348" s="134"/>
      <c r="H348" s="134"/>
      <c r="I348" s="134"/>
      <c r="J348" s="134"/>
      <c r="K348" s="134"/>
      <c r="L348" s="134"/>
      <c r="M348" s="134"/>
    </row>
    <row r="349" spans="1:13" ht="21.6" customHeight="1">
      <c r="A349" s="90"/>
      <c r="B349" s="23"/>
      <c r="C349" s="23"/>
      <c r="D349" s="23"/>
      <c r="E349" s="73"/>
      <c r="F349" s="23"/>
      <c r="G349" s="134"/>
      <c r="H349" s="134"/>
      <c r="I349" s="134"/>
      <c r="J349" s="134"/>
      <c r="K349" s="134"/>
      <c r="L349" s="134"/>
      <c r="M349" s="134"/>
    </row>
    <row r="350" spans="1:13" ht="21.6" customHeight="1">
      <c r="A350" s="90"/>
      <c r="B350" s="23"/>
      <c r="C350" s="23"/>
      <c r="D350" s="23"/>
      <c r="E350" s="73"/>
      <c r="F350" s="23"/>
      <c r="G350" s="134"/>
      <c r="H350" s="134"/>
      <c r="I350" s="134"/>
      <c r="J350" s="134"/>
      <c r="K350" s="134"/>
      <c r="L350" s="134"/>
      <c r="M350" s="134"/>
    </row>
    <row r="351" spans="1:13" ht="21.6" customHeight="1">
      <c r="A351" s="90"/>
      <c r="B351" s="23"/>
      <c r="C351" s="23"/>
      <c r="D351" s="23"/>
      <c r="E351" s="73"/>
      <c r="F351" s="23"/>
      <c r="G351" s="134"/>
      <c r="H351" s="134"/>
      <c r="I351" s="134"/>
      <c r="J351" s="134"/>
      <c r="K351" s="134"/>
      <c r="L351" s="134"/>
      <c r="M351" s="134"/>
    </row>
    <row r="352" spans="1:13" ht="21.6" customHeight="1">
      <c r="A352" s="90"/>
      <c r="B352" s="23"/>
      <c r="C352" s="23"/>
      <c r="D352" s="23"/>
      <c r="E352" s="73"/>
      <c r="F352" s="23"/>
      <c r="G352" s="134"/>
      <c r="H352" s="134"/>
      <c r="I352" s="134"/>
      <c r="J352" s="134"/>
      <c r="K352" s="134"/>
      <c r="L352" s="134"/>
      <c r="M352" s="134"/>
    </row>
    <row r="353" spans="1:13" ht="25.9">
      <c r="A353" s="209" t="s">
        <v>206</v>
      </c>
      <c r="B353" s="90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18" t="s">
        <v>211</v>
      </c>
    </row>
    <row r="354" spans="1:13" ht="21.6" customHeight="1">
      <c r="A354" s="104"/>
      <c r="B354" s="104"/>
      <c r="C354" s="104"/>
      <c r="D354" s="104"/>
      <c r="E354" s="104"/>
      <c r="F354" s="104"/>
      <c r="G354" s="104"/>
      <c r="H354" s="104"/>
      <c r="I354" s="104"/>
      <c r="J354" s="104"/>
      <c r="K354" s="104"/>
      <c r="L354" s="104"/>
      <c r="M354" s="266" t="s">
        <v>190</v>
      </c>
    </row>
    <row r="355" spans="1:13" ht="21.6" customHeight="1">
      <c r="A355" s="104"/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  <c r="M355" s="266" t="s">
        <v>191</v>
      </c>
    </row>
    <row r="356" spans="1:13" ht="23.25">
      <c r="A356" s="408" t="s">
        <v>181</v>
      </c>
      <c r="B356" s="408"/>
      <c r="C356" s="408"/>
      <c r="D356" s="408"/>
      <c r="E356" s="408"/>
      <c r="F356" s="408"/>
      <c r="G356" s="408"/>
      <c r="H356" s="408"/>
      <c r="I356" s="408"/>
      <c r="J356" s="408"/>
      <c r="K356" s="408"/>
      <c r="L356" s="408"/>
      <c r="M356" s="408"/>
    </row>
    <row r="357" spans="1:13" ht="23.25">
      <c r="A357" s="409" t="s">
        <v>192</v>
      </c>
      <c r="B357" s="409"/>
      <c r="C357" s="409"/>
      <c r="D357" s="409"/>
      <c r="E357" s="409"/>
      <c r="F357" s="409"/>
      <c r="G357" s="409"/>
      <c r="H357" s="409"/>
      <c r="I357" s="409"/>
      <c r="J357" s="409"/>
      <c r="K357" s="409"/>
      <c r="L357" s="409"/>
      <c r="M357" s="409"/>
    </row>
    <row r="358" spans="1:13" ht="23.25">
      <c r="A358" s="401" t="s">
        <v>424</v>
      </c>
      <c r="B358" s="401"/>
      <c r="C358" s="401"/>
      <c r="D358" s="401"/>
      <c r="E358" s="401"/>
      <c r="F358" s="401"/>
      <c r="G358" s="401"/>
      <c r="H358" s="401"/>
      <c r="I358" s="401"/>
      <c r="J358" s="401"/>
      <c r="K358" s="401"/>
      <c r="L358" s="401"/>
      <c r="M358" s="401"/>
    </row>
    <row r="359" spans="1:13" ht="21.6" customHeight="1">
      <c r="A359" s="370"/>
      <c r="B359" s="370"/>
      <c r="C359" s="370"/>
      <c r="D359" s="370"/>
      <c r="E359" s="370"/>
      <c r="F359" s="370"/>
      <c r="G359" s="370"/>
      <c r="H359" s="370"/>
      <c r="I359" s="370"/>
      <c r="J359" s="370"/>
      <c r="K359" s="370"/>
      <c r="L359" s="370"/>
      <c r="M359" s="370"/>
    </row>
    <row r="360" spans="1:13" ht="21.6" customHeight="1">
      <c r="A360" s="104"/>
      <c r="B360" s="104"/>
      <c r="C360" s="104"/>
      <c r="D360" s="104"/>
      <c r="E360" s="104"/>
      <c r="F360" s="104"/>
      <c r="G360" s="402" t="s">
        <v>372</v>
      </c>
      <c r="H360" s="402"/>
      <c r="I360" s="402"/>
      <c r="J360" s="402"/>
      <c r="K360" s="402"/>
      <c r="L360" s="402"/>
      <c r="M360" s="402"/>
    </row>
    <row r="361" spans="1:13" ht="21.6" customHeight="1">
      <c r="A361" s="104"/>
      <c r="B361" s="104"/>
      <c r="C361" s="104"/>
      <c r="D361" s="104"/>
      <c r="E361" s="104"/>
      <c r="F361" s="104"/>
      <c r="G361" s="403" t="s">
        <v>183</v>
      </c>
      <c r="H361" s="403"/>
      <c r="I361" s="403"/>
      <c r="J361" s="264"/>
      <c r="K361" s="403" t="s">
        <v>184</v>
      </c>
      <c r="L361" s="403"/>
      <c r="M361" s="403"/>
    </row>
    <row r="362" spans="1:13" ht="21.6" customHeight="1">
      <c r="A362" s="104"/>
      <c r="B362" s="104"/>
      <c r="C362" s="104"/>
      <c r="D362" s="104"/>
      <c r="E362" s="104"/>
      <c r="F362" s="104"/>
      <c r="G362" s="28">
        <v>2021</v>
      </c>
      <c r="H362" s="302"/>
      <c r="I362" s="43">
        <v>2020</v>
      </c>
      <c r="J362" s="287"/>
      <c r="K362" s="28">
        <v>2021</v>
      </c>
      <c r="L362" s="303"/>
      <c r="M362" s="305">
        <v>2020</v>
      </c>
    </row>
    <row r="363" spans="1:13" ht="21.6" customHeight="1">
      <c r="A363" s="104"/>
      <c r="B363" s="104"/>
      <c r="C363" s="104"/>
      <c r="D363" s="104"/>
      <c r="E363" s="104"/>
      <c r="F363" s="104"/>
      <c r="G363" s="334"/>
      <c r="H363" s="143"/>
      <c r="I363" s="304" t="s">
        <v>364</v>
      </c>
      <c r="J363" s="369"/>
      <c r="K363" s="334"/>
      <c r="L363" s="66"/>
      <c r="M363" s="304" t="s">
        <v>364</v>
      </c>
    </row>
    <row r="364" spans="1:13" ht="21.6" customHeight="1">
      <c r="A364" s="104"/>
      <c r="B364" s="104"/>
      <c r="C364" s="104"/>
      <c r="D364" s="104"/>
      <c r="E364" s="104"/>
      <c r="F364" s="104"/>
      <c r="G364" s="118"/>
      <c r="H364" s="118"/>
      <c r="I364" s="118"/>
      <c r="J364" s="118"/>
      <c r="K364" s="118"/>
      <c r="L364" s="118"/>
      <c r="M364" s="118"/>
    </row>
    <row r="365" spans="1:13" ht="21.6" customHeight="1">
      <c r="A365" s="245" t="s">
        <v>271</v>
      </c>
      <c r="B365" s="149"/>
      <c r="C365" s="149"/>
      <c r="D365" s="149"/>
      <c r="E365" s="149"/>
      <c r="F365" s="104"/>
      <c r="G365" s="120">
        <v>1707</v>
      </c>
      <c r="H365" s="120"/>
      <c r="I365" s="120">
        <v>-2019</v>
      </c>
      <c r="J365" s="120"/>
      <c r="K365" s="120">
        <v>-8978</v>
      </c>
      <c r="L365" s="120"/>
      <c r="M365" s="120">
        <v>-8678</v>
      </c>
    </row>
    <row r="366" spans="1:13" ht="21.6" customHeight="1">
      <c r="A366" s="245" t="s">
        <v>375</v>
      </c>
      <c r="B366" s="149"/>
      <c r="C366" s="149"/>
      <c r="D366" s="149"/>
      <c r="E366" s="149"/>
      <c r="F366" s="104"/>
      <c r="G366" s="120"/>
      <c r="H366" s="120"/>
      <c r="I366" s="120"/>
      <c r="J366" s="120"/>
      <c r="K366" s="120"/>
      <c r="L366" s="120"/>
      <c r="M366" s="120"/>
    </row>
    <row r="367" spans="1:13" ht="21.6" customHeight="1">
      <c r="A367" s="245"/>
      <c r="B367" s="149" t="s">
        <v>325</v>
      </c>
      <c r="C367" s="149"/>
      <c r="D367" s="149"/>
      <c r="E367" s="149"/>
      <c r="F367" s="104"/>
      <c r="G367" s="120"/>
      <c r="H367" s="120"/>
      <c r="I367" s="130"/>
      <c r="J367" s="120"/>
      <c r="K367" s="120"/>
      <c r="L367" s="120"/>
      <c r="M367" s="130"/>
    </row>
    <row r="368" spans="1:13" ht="21.6" customHeight="1">
      <c r="A368" s="149"/>
      <c r="B368" s="149"/>
      <c r="C368" s="245" t="s">
        <v>274</v>
      </c>
      <c r="D368" s="245"/>
      <c r="E368" s="149"/>
      <c r="F368" s="104"/>
      <c r="G368" s="193">
        <v>0</v>
      </c>
      <c r="H368" s="120"/>
      <c r="I368" s="147">
        <v>-2002</v>
      </c>
      <c r="J368" s="120"/>
      <c r="K368" s="193">
        <v>0</v>
      </c>
      <c r="L368" s="120"/>
      <c r="M368" s="147">
        <v>-1724</v>
      </c>
    </row>
    <row r="369" spans="1:13" ht="21.6" customHeight="1">
      <c r="A369" s="149"/>
      <c r="B369" s="149"/>
      <c r="C369" s="245" t="s">
        <v>273</v>
      </c>
      <c r="D369" s="149"/>
      <c r="E369" s="149"/>
      <c r="F369" s="104"/>
      <c r="G369" s="145">
        <v>0</v>
      </c>
      <c r="H369" s="120"/>
      <c r="I369" s="145">
        <v>400</v>
      </c>
      <c r="J369" s="120"/>
      <c r="K369" s="145">
        <v>0</v>
      </c>
      <c r="L369" s="120"/>
      <c r="M369" s="145">
        <v>345</v>
      </c>
    </row>
    <row r="370" spans="1:13" ht="21.6" customHeight="1">
      <c r="A370" s="149"/>
      <c r="B370" s="149"/>
      <c r="C370" s="245" t="s">
        <v>308</v>
      </c>
      <c r="D370" s="245"/>
      <c r="E370" s="245"/>
      <c r="F370" s="104"/>
      <c r="G370" s="120">
        <v>0</v>
      </c>
      <c r="H370" s="120"/>
      <c r="I370" s="120">
        <v>-1602</v>
      </c>
      <c r="J370" s="120"/>
      <c r="K370" s="120">
        <v>0</v>
      </c>
      <c r="L370" s="120"/>
      <c r="M370" s="120">
        <v>-1379</v>
      </c>
    </row>
    <row r="371" spans="1:13" ht="21.6" customHeight="1">
      <c r="A371" s="149"/>
      <c r="B371" s="149" t="s">
        <v>337</v>
      </c>
      <c r="C371" s="245"/>
      <c r="D371" s="149"/>
      <c r="E371" s="149"/>
      <c r="F371" s="104"/>
      <c r="G371" s="122">
        <v>0</v>
      </c>
      <c r="H371" s="120"/>
      <c r="I371" s="122">
        <v>-1602</v>
      </c>
      <c r="J371" s="120"/>
      <c r="K371" s="122">
        <v>0</v>
      </c>
      <c r="L371" s="120"/>
      <c r="M371" s="122">
        <v>-1379</v>
      </c>
    </row>
    <row r="372" spans="1:13" ht="21.6" customHeight="1">
      <c r="A372" s="149"/>
      <c r="B372" s="149"/>
      <c r="C372" s="245"/>
      <c r="D372" s="149"/>
      <c r="E372" s="149"/>
      <c r="F372" s="104"/>
      <c r="G372" s="120"/>
      <c r="H372" s="120"/>
      <c r="I372" s="120"/>
      <c r="J372" s="120"/>
      <c r="K372" s="120"/>
      <c r="L372" s="120"/>
      <c r="M372" s="120"/>
    </row>
    <row r="373" spans="1:13" ht="21.6" customHeight="1" thickBot="1">
      <c r="A373" s="149"/>
      <c r="B373" s="245" t="s">
        <v>326</v>
      </c>
      <c r="C373" s="149"/>
      <c r="D373" s="149"/>
      <c r="E373" s="149"/>
      <c r="F373" s="104"/>
      <c r="G373" s="123">
        <v>1707</v>
      </c>
      <c r="H373" s="120"/>
      <c r="I373" s="123">
        <v>-3621</v>
      </c>
      <c r="J373" s="120"/>
      <c r="K373" s="123">
        <v>-8978</v>
      </c>
      <c r="L373" s="120"/>
      <c r="M373" s="123">
        <v>-10057</v>
      </c>
    </row>
    <row r="374" spans="1:13" ht="21.6" customHeight="1" thickTop="1">
      <c r="A374" s="149"/>
      <c r="B374" s="245"/>
      <c r="C374" s="149"/>
      <c r="D374" s="149"/>
      <c r="E374" s="149"/>
      <c r="F374" s="104"/>
      <c r="G374" s="120"/>
      <c r="H374" s="120"/>
      <c r="I374" s="120"/>
      <c r="J374" s="120"/>
      <c r="K374" s="120"/>
      <c r="L374" s="120"/>
      <c r="M374" s="120"/>
    </row>
    <row r="375" spans="1:13" ht="21.6" customHeight="1">
      <c r="A375" s="149"/>
      <c r="B375" s="149" t="s">
        <v>327</v>
      </c>
      <c r="C375" s="149"/>
      <c r="D375" s="149"/>
      <c r="E375" s="149"/>
      <c r="F375" s="104"/>
      <c r="G375" s="118"/>
      <c r="H375" s="118"/>
      <c r="I375" s="118"/>
      <c r="J375" s="118"/>
      <c r="K375" s="118"/>
      <c r="L375" s="118"/>
      <c r="M375" s="118"/>
    </row>
    <row r="376" spans="1:13" ht="21.6" customHeight="1">
      <c r="A376" s="149"/>
      <c r="B376" s="245"/>
      <c r="C376" s="149" t="s">
        <v>272</v>
      </c>
      <c r="D376" s="149"/>
      <c r="E376" s="149"/>
      <c r="F376" s="104"/>
      <c r="G376" s="120">
        <v>1856</v>
      </c>
      <c r="H376" s="120"/>
      <c r="I376" s="120">
        <v>-2974</v>
      </c>
      <c r="J376" s="120"/>
      <c r="K376" s="120">
        <v>-8978</v>
      </c>
      <c r="L376" s="120"/>
      <c r="M376" s="120">
        <v>-10057</v>
      </c>
    </row>
    <row r="377" spans="1:13" ht="21.6" customHeight="1">
      <c r="A377" s="149"/>
      <c r="B377" s="245"/>
      <c r="C377" s="149" t="s">
        <v>201</v>
      </c>
      <c r="D377" s="149"/>
      <c r="E377" s="149"/>
      <c r="F377" s="104"/>
      <c r="G377" s="130">
        <v>-149</v>
      </c>
      <c r="H377" s="118"/>
      <c r="I377" s="130">
        <v>-647</v>
      </c>
      <c r="J377" s="118"/>
      <c r="K377" s="130">
        <v>0</v>
      </c>
      <c r="L377" s="118"/>
      <c r="M377" s="130">
        <v>0</v>
      </c>
    </row>
    <row r="378" spans="1:13" ht="21.6" customHeight="1" thickBot="1">
      <c r="A378" s="104"/>
      <c r="B378" s="119"/>
      <c r="C378" s="104"/>
      <c r="D378" s="104"/>
      <c r="E378" s="104"/>
      <c r="F378" s="104"/>
      <c r="G378" s="123">
        <v>1707</v>
      </c>
      <c r="H378" s="118"/>
      <c r="I378" s="123">
        <v>-3621</v>
      </c>
      <c r="J378" s="118"/>
      <c r="K378" s="123">
        <v>-8978</v>
      </c>
      <c r="L378" s="118"/>
      <c r="M378" s="123">
        <v>-10057</v>
      </c>
    </row>
    <row r="379" spans="1:13" ht="21.6" customHeight="1" thickTop="1">
      <c r="A379" s="104"/>
      <c r="B379" s="104"/>
      <c r="C379" s="104"/>
      <c r="D379" s="104"/>
      <c r="E379" s="104"/>
      <c r="F379" s="104"/>
      <c r="G379" s="133"/>
      <c r="H379" s="192"/>
      <c r="I379" s="192"/>
      <c r="J379" s="192"/>
      <c r="K379" s="192"/>
      <c r="L379" s="192"/>
      <c r="M379" s="192"/>
    </row>
    <row r="380" spans="1:13" ht="21.6" customHeight="1">
      <c r="A380" s="104"/>
      <c r="B380" s="104"/>
      <c r="C380" s="104"/>
      <c r="D380" s="104"/>
      <c r="E380" s="104"/>
      <c r="F380" s="104"/>
      <c r="G380" s="133"/>
      <c r="H380" s="192"/>
      <c r="I380" s="192"/>
      <c r="J380" s="192"/>
      <c r="K380" s="192"/>
      <c r="L380" s="192"/>
      <c r="M380" s="192"/>
    </row>
    <row r="381" spans="1:13" ht="21.6" customHeight="1">
      <c r="A381" s="104"/>
      <c r="B381" s="104"/>
      <c r="C381" s="104"/>
      <c r="D381" s="104"/>
      <c r="E381" s="104"/>
      <c r="F381" s="104"/>
      <c r="G381" s="133"/>
      <c r="H381" s="192"/>
      <c r="I381" s="192"/>
      <c r="J381" s="192"/>
      <c r="K381" s="192"/>
      <c r="L381" s="192"/>
      <c r="M381" s="192"/>
    </row>
    <row r="382" spans="1:13" ht="21.6" customHeight="1">
      <c r="A382" s="104"/>
      <c r="B382" s="104"/>
      <c r="C382" s="104"/>
      <c r="D382" s="104"/>
      <c r="E382" s="104"/>
      <c r="F382" s="104"/>
      <c r="G382" s="133"/>
      <c r="H382" s="192"/>
      <c r="I382" s="192"/>
      <c r="J382" s="192"/>
      <c r="K382" s="192"/>
      <c r="L382" s="192"/>
      <c r="M382" s="192"/>
    </row>
    <row r="383" spans="1:13" ht="21.6" customHeight="1">
      <c r="A383" s="104"/>
      <c r="B383" s="104"/>
      <c r="C383" s="104"/>
      <c r="D383" s="104"/>
      <c r="E383" s="104"/>
      <c r="F383" s="104"/>
      <c r="G383" s="133"/>
      <c r="H383" s="192"/>
      <c r="I383" s="192"/>
      <c r="J383" s="192"/>
      <c r="K383" s="192"/>
      <c r="L383" s="192"/>
      <c r="M383" s="192"/>
    </row>
    <row r="384" spans="1:13" ht="21.6" customHeight="1">
      <c r="A384" s="104"/>
      <c r="B384" s="104"/>
      <c r="C384" s="104"/>
      <c r="D384" s="104"/>
      <c r="E384" s="104"/>
      <c r="F384" s="104"/>
      <c r="G384" s="133"/>
      <c r="H384" s="192"/>
      <c r="I384" s="192"/>
      <c r="J384" s="192"/>
      <c r="K384" s="192"/>
      <c r="L384" s="192"/>
      <c r="M384" s="192"/>
    </row>
    <row r="385" spans="1:29" ht="21.6" customHeight="1">
      <c r="A385" s="104"/>
      <c r="B385" s="104"/>
      <c r="C385" s="104"/>
      <c r="D385" s="104"/>
      <c r="E385" s="104"/>
      <c r="F385" s="104"/>
      <c r="G385" s="133"/>
      <c r="H385" s="192"/>
      <c r="I385" s="192"/>
      <c r="J385" s="192"/>
      <c r="K385" s="192"/>
      <c r="L385" s="192"/>
      <c r="M385" s="192"/>
    </row>
    <row r="386" spans="1:29" ht="21.6" customHeight="1">
      <c r="A386" s="104"/>
      <c r="B386" s="104"/>
      <c r="C386" s="104"/>
      <c r="D386" s="104"/>
      <c r="E386" s="104"/>
      <c r="F386" s="104"/>
      <c r="G386" s="133"/>
      <c r="H386" s="192"/>
      <c r="I386" s="192"/>
      <c r="J386" s="192"/>
      <c r="K386" s="192"/>
      <c r="L386" s="192"/>
      <c r="M386" s="192"/>
    </row>
    <row r="387" spans="1:29" ht="21.6" customHeight="1">
      <c r="A387" s="104"/>
      <c r="B387" s="104"/>
      <c r="C387" s="104"/>
      <c r="D387" s="104"/>
      <c r="E387" s="104"/>
      <c r="F387" s="104"/>
      <c r="G387" s="133"/>
      <c r="H387" s="192"/>
      <c r="I387" s="192"/>
      <c r="J387" s="192"/>
      <c r="K387" s="192"/>
      <c r="L387" s="192"/>
      <c r="M387" s="192"/>
    </row>
    <row r="388" spans="1:29" ht="21.6" customHeight="1">
      <c r="A388" s="104"/>
      <c r="B388" s="104"/>
      <c r="C388" s="104"/>
      <c r="D388" s="104"/>
      <c r="E388" s="104"/>
      <c r="F388" s="104"/>
      <c r="G388" s="133"/>
      <c r="H388" s="192"/>
      <c r="I388" s="192"/>
      <c r="J388" s="192"/>
      <c r="K388" s="192"/>
      <c r="L388" s="192"/>
      <c r="M388" s="192"/>
    </row>
    <row r="389" spans="1:29" ht="21.6" customHeight="1">
      <c r="A389" s="104"/>
      <c r="B389" s="104"/>
      <c r="C389" s="104"/>
      <c r="D389" s="104"/>
      <c r="E389" s="104"/>
      <c r="F389" s="104"/>
      <c r="G389" s="133"/>
      <c r="H389" s="192"/>
      <c r="I389" s="192"/>
      <c r="J389" s="192"/>
      <c r="K389" s="192"/>
      <c r="L389" s="192"/>
      <c r="M389" s="192"/>
    </row>
    <row r="390" spans="1:29" ht="21.6" customHeight="1">
      <c r="A390" s="104"/>
      <c r="B390" s="104"/>
      <c r="C390" s="104"/>
      <c r="D390" s="104"/>
      <c r="E390" s="104"/>
      <c r="F390" s="104"/>
      <c r="G390" s="133"/>
      <c r="H390" s="192"/>
      <c r="I390" s="192"/>
      <c r="J390" s="192"/>
      <c r="K390" s="192"/>
      <c r="L390" s="192"/>
      <c r="M390" s="192"/>
    </row>
    <row r="391" spans="1:29" ht="21.6" customHeight="1">
      <c r="A391" s="104"/>
      <c r="B391" s="104"/>
      <c r="C391" s="104"/>
      <c r="D391" s="104"/>
      <c r="E391" s="104"/>
      <c r="F391" s="104"/>
      <c r="G391" s="104"/>
      <c r="H391" s="104"/>
      <c r="I391" s="104"/>
      <c r="J391" s="104"/>
      <c r="K391" s="104"/>
      <c r="L391" s="104"/>
      <c r="M391" s="104"/>
    </row>
    <row r="392" spans="1:29" ht="21.6" customHeight="1">
      <c r="A392" s="104"/>
      <c r="B392" s="104"/>
      <c r="C392" s="104"/>
      <c r="D392" s="104"/>
      <c r="E392" s="104"/>
      <c r="F392" s="104"/>
      <c r="G392" s="104"/>
      <c r="H392" s="104"/>
      <c r="I392" s="104"/>
      <c r="J392" s="104"/>
      <c r="K392" s="104"/>
      <c r="L392" s="104"/>
      <c r="M392" s="104"/>
    </row>
    <row r="393" spans="1:29" ht="21.6" customHeight="1">
      <c r="A393" s="104"/>
      <c r="B393" s="104"/>
      <c r="C393" s="104"/>
      <c r="D393" s="104"/>
      <c r="E393" s="104"/>
      <c r="F393" s="104"/>
      <c r="G393" s="104"/>
      <c r="H393" s="104"/>
      <c r="I393" s="104"/>
      <c r="J393" s="104"/>
      <c r="K393" s="104"/>
      <c r="L393" s="104"/>
      <c r="M393" s="104"/>
    </row>
    <row r="394" spans="1:29" ht="21.6" customHeight="1">
      <c r="A394" s="104"/>
      <c r="B394" s="104"/>
      <c r="C394" s="104"/>
      <c r="D394" s="104"/>
      <c r="E394" s="104"/>
      <c r="F394" s="104"/>
      <c r="G394" s="104"/>
      <c r="H394" s="104"/>
      <c r="I394" s="104"/>
      <c r="J394" s="104"/>
      <c r="K394" s="104"/>
      <c r="L394" s="104"/>
      <c r="M394" s="104"/>
    </row>
    <row r="395" spans="1:29" ht="21.6" customHeight="1">
      <c r="A395" s="104"/>
      <c r="B395" s="104"/>
      <c r="C395" s="104"/>
      <c r="D395" s="104"/>
      <c r="E395" s="104"/>
      <c r="F395" s="104"/>
      <c r="G395" s="104"/>
      <c r="H395" s="104"/>
      <c r="I395" s="104"/>
      <c r="J395" s="104"/>
      <c r="K395" s="104"/>
      <c r="L395" s="104"/>
      <c r="M395" s="104"/>
    </row>
    <row r="396" spans="1:29" ht="25.9">
      <c r="A396" s="228" t="s">
        <v>206</v>
      </c>
      <c r="B396" s="104"/>
      <c r="C396" s="119"/>
      <c r="D396" s="104"/>
      <c r="E396" s="104"/>
      <c r="F396" s="104"/>
      <c r="G396" s="104"/>
      <c r="H396" s="104"/>
      <c r="I396" s="104"/>
      <c r="J396" s="104"/>
      <c r="K396" s="104"/>
      <c r="L396" s="104"/>
      <c r="M396" s="18" t="s">
        <v>354</v>
      </c>
    </row>
    <row r="397" spans="1:29" ht="21.6" customHeight="1">
      <c r="A397" s="93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  <c r="AA397" s="61"/>
      <c r="AB397" s="61"/>
      <c r="AC397" s="266" t="s">
        <v>190</v>
      </c>
    </row>
    <row r="398" spans="1:29" ht="21.6" customHeight="1">
      <c r="A398" s="93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  <c r="AA398" s="61"/>
      <c r="AB398" s="61"/>
      <c r="AC398" s="266" t="s">
        <v>191</v>
      </c>
    </row>
    <row r="399" spans="1:29" ht="21.6" customHeight="1">
      <c r="A399" s="395" t="s">
        <v>181</v>
      </c>
      <c r="B399" s="396"/>
      <c r="C399" s="396"/>
      <c r="D399" s="396"/>
      <c r="E399" s="396"/>
      <c r="F399" s="396"/>
      <c r="G399" s="396"/>
      <c r="H399" s="396"/>
      <c r="I399" s="396"/>
      <c r="J399" s="396"/>
      <c r="K399" s="396"/>
      <c r="L399" s="396"/>
      <c r="M399" s="396"/>
      <c r="N399" s="396"/>
      <c r="O399" s="396"/>
      <c r="P399" s="396"/>
      <c r="Q399" s="396"/>
      <c r="R399" s="396"/>
      <c r="S399" s="396"/>
      <c r="T399" s="396"/>
      <c r="U399" s="396"/>
      <c r="V399" s="396"/>
      <c r="W399" s="396"/>
      <c r="X399" s="396"/>
      <c r="Y399" s="396"/>
      <c r="Z399" s="396"/>
      <c r="AA399" s="396"/>
      <c r="AB399" s="396"/>
      <c r="AC399" s="396"/>
    </row>
    <row r="400" spans="1:29" ht="21.6" customHeight="1">
      <c r="A400" s="396" t="s">
        <v>193</v>
      </c>
      <c r="B400" s="396"/>
      <c r="C400" s="396"/>
      <c r="D400" s="396"/>
      <c r="E400" s="396"/>
      <c r="F400" s="396"/>
      <c r="G400" s="396"/>
      <c r="H400" s="396"/>
      <c r="I400" s="396"/>
      <c r="J400" s="396"/>
      <c r="K400" s="396"/>
      <c r="L400" s="396"/>
      <c r="M400" s="396"/>
      <c r="N400" s="396"/>
      <c r="O400" s="396"/>
      <c r="P400" s="396"/>
      <c r="Q400" s="396"/>
      <c r="R400" s="396"/>
      <c r="S400" s="396"/>
      <c r="T400" s="396"/>
      <c r="U400" s="396"/>
      <c r="V400" s="396"/>
      <c r="W400" s="396"/>
      <c r="X400" s="396"/>
      <c r="Y400" s="396"/>
      <c r="Z400" s="396"/>
      <c r="AA400" s="396"/>
      <c r="AB400" s="396"/>
      <c r="AC400" s="396"/>
    </row>
    <row r="401" spans="1:29" ht="21.6" customHeight="1">
      <c r="A401" s="397" t="s">
        <v>424</v>
      </c>
      <c r="B401" s="396"/>
      <c r="C401" s="396"/>
      <c r="D401" s="396"/>
      <c r="E401" s="396"/>
      <c r="F401" s="396"/>
      <c r="G401" s="396"/>
      <c r="H401" s="396"/>
      <c r="I401" s="396"/>
      <c r="J401" s="396"/>
      <c r="K401" s="396"/>
      <c r="L401" s="396"/>
      <c r="M401" s="396"/>
      <c r="N401" s="396"/>
      <c r="O401" s="396"/>
      <c r="P401" s="396"/>
      <c r="Q401" s="396"/>
      <c r="R401" s="396"/>
      <c r="S401" s="396"/>
      <c r="T401" s="396"/>
      <c r="U401" s="396"/>
      <c r="V401" s="396"/>
      <c r="W401" s="396"/>
      <c r="X401" s="396"/>
      <c r="Y401" s="396"/>
      <c r="Z401" s="396"/>
      <c r="AA401" s="396"/>
      <c r="AB401" s="396"/>
      <c r="AC401" s="396"/>
    </row>
    <row r="402" spans="1:29" ht="21.6" customHeight="1">
      <c r="A402" s="396" t="s">
        <v>183</v>
      </c>
      <c r="B402" s="396"/>
      <c r="C402" s="396"/>
      <c r="D402" s="396"/>
      <c r="E402" s="396"/>
      <c r="F402" s="396"/>
      <c r="G402" s="396"/>
      <c r="H402" s="396"/>
      <c r="I402" s="396"/>
      <c r="J402" s="396"/>
      <c r="K402" s="396"/>
      <c r="L402" s="396"/>
      <c r="M402" s="396"/>
      <c r="N402" s="396"/>
      <c r="O402" s="396"/>
      <c r="P402" s="396"/>
      <c r="Q402" s="396"/>
      <c r="R402" s="396"/>
      <c r="S402" s="396"/>
      <c r="T402" s="396"/>
      <c r="U402" s="396"/>
      <c r="V402" s="396"/>
      <c r="W402" s="396"/>
      <c r="X402" s="396"/>
      <c r="Y402" s="396"/>
      <c r="Z402" s="396"/>
      <c r="AA402" s="396"/>
      <c r="AB402" s="396"/>
      <c r="AC402" s="396"/>
    </row>
    <row r="403" spans="1:29" ht="21.6" customHeight="1">
      <c r="A403" s="70"/>
      <c r="B403" s="154"/>
      <c r="C403" s="154"/>
      <c r="D403" s="154"/>
      <c r="E403" s="154"/>
      <c r="F403" s="154"/>
      <c r="G403" s="394" t="s">
        <v>372</v>
      </c>
      <c r="H403" s="394"/>
      <c r="I403" s="394"/>
      <c r="J403" s="394"/>
      <c r="K403" s="394"/>
      <c r="L403" s="394"/>
      <c r="M403" s="394"/>
      <c r="N403" s="394"/>
      <c r="O403" s="394"/>
      <c r="P403" s="394"/>
      <c r="Q403" s="394"/>
      <c r="R403" s="394"/>
      <c r="S403" s="394"/>
      <c r="T403" s="394"/>
      <c r="U403" s="394"/>
      <c r="V403" s="394"/>
      <c r="W403" s="394"/>
      <c r="X403" s="394"/>
      <c r="Y403" s="394"/>
      <c r="Z403" s="394"/>
      <c r="AA403" s="394"/>
      <c r="AB403" s="394"/>
      <c r="AC403" s="394"/>
    </row>
    <row r="404" spans="1:29" ht="21.6" customHeight="1">
      <c r="A404" s="94"/>
      <c r="B404" s="94"/>
      <c r="C404" s="94"/>
      <c r="D404" s="94"/>
      <c r="E404" s="94"/>
      <c r="F404" s="94"/>
      <c r="G404" s="398" t="s">
        <v>194</v>
      </c>
      <c r="H404" s="398"/>
      <c r="I404" s="398"/>
      <c r="J404" s="398"/>
      <c r="K404" s="398"/>
      <c r="L404" s="398"/>
      <c r="M404" s="398"/>
      <c r="N404" s="398"/>
      <c r="O404" s="398"/>
      <c r="P404" s="398"/>
      <c r="Q404" s="398"/>
      <c r="R404" s="398"/>
      <c r="S404" s="398"/>
      <c r="T404" s="398"/>
      <c r="U404" s="398"/>
      <c r="V404" s="398"/>
      <c r="W404" s="398"/>
      <c r="X404" s="398"/>
      <c r="Y404" s="398"/>
      <c r="Z404" s="269"/>
      <c r="AA404" s="374" t="s">
        <v>201</v>
      </c>
      <c r="AB404" s="269"/>
      <c r="AC404" s="374" t="s">
        <v>202</v>
      </c>
    </row>
    <row r="405" spans="1:29" ht="23.65">
      <c r="A405" s="155"/>
      <c r="B405" s="61"/>
      <c r="C405" s="61"/>
      <c r="D405" s="61"/>
      <c r="E405" s="61"/>
      <c r="F405" s="61"/>
      <c r="G405" s="374" t="s">
        <v>199</v>
      </c>
      <c r="H405" s="267"/>
      <c r="I405" s="374" t="s">
        <v>200</v>
      </c>
      <c r="J405" s="373"/>
      <c r="K405" s="374" t="s">
        <v>261</v>
      </c>
      <c r="L405" s="373"/>
      <c r="M405" s="374" t="s">
        <v>358</v>
      </c>
      <c r="N405" s="373"/>
      <c r="O405" s="377" t="s">
        <v>195</v>
      </c>
      <c r="P405" s="377"/>
      <c r="Q405" s="377"/>
      <c r="R405" s="372"/>
      <c r="S405" s="377" t="s">
        <v>253</v>
      </c>
      <c r="T405" s="377"/>
      <c r="U405" s="377"/>
      <c r="V405" s="377"/>
      <c r="W405" s="377"/>
      <c r="X405" s="270"/>
      <c r="Y405" s="374" t="s">
        <v>198</v>
      </c>
      <c r="Z405" s="372"/>
      <c r="AA405" s="399"/>
      <c r="AB405" s="268"/>
      <c r="AC405" s="378"/>
    </row>
    <row r="406" spans="1:29" ht="23.65">
      <c r="A406" s="155"/>
      <c r="B406" s="61"/>
      <c r="C406" s="61"/>
      <c r="D406" s="61"/>
      <c r="E406" s="61"/>
      <c r="F406" s="61"/>
      <c r="G406" s="375"/>
      <c r="H406" s="267"/>
      <c r="I406" s="375"/>
      <c r="J406" s="373"/>
      <c r="K406" s="375"/>
      <c r="L406" s="373"/>
      <c r="M406" s="375"/>
      <c r="N406" s="373"/>
      <c r="O406" s="378" t="s">
        <v>196</v>
      </c>
      <c r="P406" s="267"/>
      <c r="Q406" s="379" t="s">
        <v>197</v>
      </c>
      <c r="R406" s="372"/>
      <c r="S406" s="374" t="s">
        <v>376</v>
      </c>
      <c r="T406" s="372"/>
      <c r="U406" s="374" t="s">
        <v>274</v>
      </c>
      <c r="V406" s="372"/>
      <c r="W406" s="374" t="s">
        <v>300</v>
      </c>
      <c r="X406" s="271"/>
      <c r="Y406" s="378"/>
      <c r="Z406" s="372"/>
      <c r="AA406" s="399"/>
      <c r="AB406" s="268"/>
      <c r="AC406" s="378"/>
    </row>
    <row r="407" spans="1:29" ht="23.65">
      <c r="A407" s="155"/>
      <c r="B407" s="61"/>
      <c r="C407" s="61"/>
      <c r="D407" s="61"/>
      <c r="E407" s="61"/>
      <c r="F407" s="61"/>
      <c r="G407" s="375"/>
      <c r="H407" s="267"/>
      <c r="I407" s="375"/>
      <c r="J407" s="373"/>
      <c r="K407" s="375"/>
      <c r="L407" s="373"/>
      <c r="M407" s="375"/>
      <c r="N407" s="373"/>
      <c r="O407" s="378"/>
      <c r="P407" s="267"/>
      <c r="Q407" s="379"/>
      <c r="R407" s="372"/>
      <c r="S407" s="378"/>
      <c r="T407" s="372"/>
      <c r="U407" s="378"/>
      <c r="V407" s="372"/>
      <c r="W407" s="378"/>
      <c r="X407" s="271"/>
      <c r="Y407" s="378"/>
      <c r="Z407" s="372"/>
      <c r="AA407" s="399"/>
      <c r="AB407" s="268"/>
      <c r="AC407" s="378"/>
    </row>
    <row r="408" spans="1:29" ht="23.65">
      <c r="A408" s="155"/>
      <c r="B408" s="61"/>
      <c r="C408" s="61"/>
      <c r="D408" s="61"/>
      <c r="E408" s="61"/>
      <c r="F408" s="61"/>
      <c r="G408" s="375"/>
      <c r="H408" s="267"/>
      <c r="I408" s="375"/>
      <c r="J408" s="373"/>
      <c r="K408" s="375"/>
      <c r="L408" s="373"/>
      <c r="M408" s="375"/>
      <c r="N408" s="373"/>
      <c r="O408" s="378"/>
      <c r="P408" s="267"/>
      <c r="Q408" s="379"/>
      <c r="R408" s="372"/>
      <c r="S408" s="378"/>
      <c r="T408" s="372"/>
      <c r="U408" s="378"/>
      <c r="V408" s="372"/>
      <c r="W408" s="378"/>
      <c r="X408" s="267"/>
      <c r="Y408" s="378"/>
      <c r="Z408" s="372"/>
      <c r="AA408" s="399"/>
      <c r="AB408" s="268"/>
      <c r="AC408" s="378"/>
    </row>
    <row r="409" spans="1:29" ht="23.65">
      <c r="A409" s="155"/>
      <c r="B409" s="61"/>
      <c r="C409" s="61"/>
      <c r="D409" s="61"/>
      <c r="E409" s="157"/>
      <c r="F409" s="61"/>
      <c r="G409" s="375"/>
      <c r="H409" s="373"/>
      <c r="I409" s="375"/>
      <c r="J409" s="373"/>
      <c r="K409" s="375"/>
      <c r="L409" s="373"/>
      <c r="M409" s="375"/>
      <c r="N409" s="373"/>
      <c r="O409" s="378"/>
      <c r="P409" s="267"/>
      <c r="Q409" s="379"/>
      <c r="R409" s="372"/>
      <c r="S409" s="378"/>
      <c r="T409" s="372"/>
      <c r="U409" s="378"/>
      <c r="V409" s="372"/>
      <c r="W409" s="378"/>
      <c r="X409" s="372"/>
      <c r="Y409" s="378"/>
      <c r="Z409" s="372"/>
      <c r="AA409" s="399"/>
      <c r="AB409" s="268"/>
      <c r="AC409" s="378"/>
    </row>
    <row r="410" spans="1:29" ht="23.65">
      <c r="A410" s="95"/>
      <c r="B410" s="61"/>
      <c r="C410" s="61"/>
      <c r="D410" s="61"/>
      <c r="E410" s="361" t="s">
        <v>391</v>
      </c>
      <c r="F410" s="61"/>
      <c r="G410" s="376"/>
      <c r="H410" s="268"/>
      <c r="I410" s="376"/>
      <c r="J410" s="373"/>
      <c r="K410" s="376"/>
      <c r="L410" s="373"/>
      <c r="M410" s="376"/>
      <c r="N410" s="373"/>
      <c r="O410" s="376"/>
      <c r="P410" s="268"/>
      <c r="Q410" s="380"/>
      <c r="R410" s="372"/>
      <c r="S410" s="376"/>
      <c r="T410" s="372"/>
      <c r="U410" s="376"/>
      <c r="V410" s="268"/>
      <c r="W410" s="376"/>
      <c r="X410" s="372"/>
      <c r="Y410" s="376"/>
      <c r="Z410" s="268"/>
      <c r="AA410" s="400"/>
      <c r="AB410" s="268"/>
      <c r="AC410" s="376"/>
    </row>
    <row r="411" spans="1:29" ht="21.6" customHeight="1">
      <c r="A411" s="246" t="s">
        <v>275</v>
      </c>
      <c r="B411" s="210"/>
      <c r="C411" s="210"/>
      <c r="D411" s="210"/>
      <c r="E411" s="257"/>
      <c r="F411" s="61"/>
      <c r="G411" s="156"/>
      <c r="H411" s="156"/>
      <c r="I411" s="156"/>
      <c r="J411" s="61"/>
      <c r="K411" s="156"/>
      <c r="L411" s="61"/>
      <c r="M411" s="156"/>
      <c r="N411" s="61"/>
      <c r="O411" s="156"/>
      <c r="P411" s="156"/>
      <c r="Q411" s="156"/>
      <c r="R411" s="156"/>
      <c r="S411" s="156"/>
      <c r="T411" s="156"/>
      <c r="U411" s="156"/>
      <c r="V411" s="156"/>
      <c r="W411" s="156"/>
      <c r="X411" s="156"/>
      <c r="Y411" s="156"/>
      <c r="Z411" s="156"/>
      <c r="AA411" s="157"/>
      <c r="AB411" s="61"/>
      <c r="AC411" s="156"/>
    </row>
    <row r="412" spans="1:29" ht="21.75" customHeight="1">
      <c r="A412" s="247" t="s">
        <v>397</v>
      </c>
      <c r="B412" s="248"/>
      <c r="C412" s="210"/>
      <c r="D412" s="210"/>
      <c r="E412" s="258"/>
      <c r="F412" s="61"/>
      <c r="G412" s="277">
        <v>200007</v>
      </c>
      <c r="H412" s="277"/>
      <c r="I412" s="277">
        <v>331679</v>
      </c>
      <c r="J412" s="159"/>
      <c r="K412" s="277">
        <v>25046</v>
      </c>
      <c r="L412" s="159"/>
      <c r="M412" s="277">
        <v>-1134</v>
      </c>
      <c r="N412" s="159"/>
      <c r="O412" s="277">
        <v>11328</v>
      </c>
      <c r="P412" s="277"/>
      <c r="Q412" s="277">
        <v>41174</v>
      </c>
      <c r="R412" s="277"/>
      <c r="S412" s="277">
        <v>2159</v>
      </c>
      <c r="T412" s="277"/>
      <c r="U412" s="277">
        <v>-1731</v>
      </c>
      <c r="V412" s="277"/>
      <c r="W412" s="277">
        <v>428</v>
      </c>
      <c r="X412" s="277"/>
      <c r="Y412" s="277">
        <v>608528</v>
      </c>
      <c r="Z412" s="277"/>
      <c r="AA412" s="277">
        <v>578</v>
      </c>
      <c r="AB412" s="277"/>
      <c r="AC412" s="277">
        <v>609106</v>
      </c>
    </row>
    <row r="413" spans="1:29" ht="21.75" customHeight="1">
      <c r="A413" s="247" t="s">
        <v>378</v>
      </c>
      <c r="B413" s="210"/>
      <c r="C413" s="210"/>
      <c r="D413" s="210"/>
      <c r="E413" s="258"/>
      <c r="F413" s="61"/>
      <c r="G413" s="277"/>
      <c r="H413" s="277"/>
      <c r="I413" s="277"/>
      <c r="J413" s="159"/>
      <c r="K413" s="277"/>
      <c r="L413" s="159"/>
      <c r="M413" s="277"/>
      <c r="N413" s="159"/>
      <c r="O413" s="277"/>
      <c r="P413" s="277"/>
      <c r="Q413" s="277"/>
      <c r="R413" s="277"/>
      <c r="S413" s="277"/>
      <c r="T413" s="277"/>
      <c r="U413" s="277"/>
      <c r="V413" s="277"/>
      <c r="W413" s="277"/>
      <c r="X413" s="277"/>
      <c r="Y413" s="277"/>
      <c r="Z413" s="277"/>
      <c r="AA413" s="277"/>
      <c r="AB413" s="277"/>
      <c r="AC413" s="277"/>
    </row>
    <row r="414" spans="1:29" ht="21.75" customHeight="1">
      <c r="A414" s="210"/>
      <c r="B414" s="210" t="s">
        <v>379</v>
      </c>
      <c r="C414" s="210"/>
      <c r="D414" s="210"/>
      <c r="E414" s="258"/>
      <c r="F414" s="61"/>
      <c r="G414" s="277"/>
      <c r="H414" s="277"/>
      <c r="I414" s="277"/>
      <c r="J414" s="159"/>
      <c r="K414" s="277"/>
      <c r="L414" s="159"/>
      <c r="M414" s="277"/>
      <c r="N414" s="159"/>
      <c r="O414" s="277"/>
      <c r="P414" s="277"/>
      <c r="Q414" s="277"/>
      <c r="R414" s="277"/>
      <c r="S414" s="277"/>
      <c r="T414" s="277"/>
      <c r="U414" s="277"/>
      <c r="V414" s="277"/>
      <c r="W414" s="277"/>
      <c r="X414" s="277"/>
      <c r="Y414" s="277"/>
      <c r="Z414" s="277"/>
      <c r="AA414" s="277"/>
      <c r="AB414" s="277"/>
      <c r="AC414" s="277"/>
    </row>
    <row r="415" spans="1:29" ht="21.75" customHeight="1">
      <c r="A415" s="210"/>
      <c r="B415" s="210" t="s">
        <v>416</v>
      </c>
      <c r="C415" s="210"/>
      <c r="D415" s="210"/>
      <c r="E415" s="259">
        <v>4</v>
      </c>
      <c r="F415" s="61"/>
      <c r="G415" s="312"/>
      <c r="H415" s="277"/>
      <c r="I415" s="312"/>
      <c r="J415" s="159"/>
      <c r="K415" s="312"/>
      <c r="L415" s="159"/>
      <c r="M415" s="312"/>
      <c r="N415" s="159"/>
      <c r="O415" s="312"/>
      <c r="P415" s="277"/>
      <c r="Q415" s="312">
        <v>2159</v>
      </c>
      <c r="R415" s="277"/>
      <c r="S415" s="312">
        <v>-2159</v>
      </c>
      <c r="T415" s="277"/>
      <c r="U415" s="312"/>
      <c r="V415" s="277"/>
      <c r="W415" s="312">
        <v>-2159</v>
      </c>
      <c r="X415" s="277"/>
      <c r="Y415" s="312">
        <v>0</v>
      </c>
      <c r="Z415" s="277"/>
      <c r="AA415" s="312"/>
      <c r="AB415" s="277"/>
      <c r="AC415" s="312">
        <v>0</v>
      </c>
    </row>
    <row r="416" spans="1:29" ht="21.75" customHeight="1">
      <c r="A416" s="247" t="s">
        <v>398</v>
      </c>
      <c r="B416" s="248"/>
      <c r="C416" s="210"/>
      <c r="D416" s="210"/>
      <c r="E416" s="258"/>
      <c r="F416" s="61"/>
      <c r="G416" s="277">
        <v>200007</v>
      </c>
      <c r="H416" s="277"/>
      <c r="I416" s="277">
        <v>331679</v>
      </c>
      <c r="J416" s="159"/>
      <c r="K416" s="277">
        <v>25046</v>
      </c>
      <c r="L416" s="159"/>
      <c r="M416" s="277">
        <v>-1134</v>
      </c>
      <c r="N416" s="159"/>
      <c r="O416" s="277">
        <v>11328</v>
      </c>
      <c r="P416" s="277"/>
      <c r="Q416" s="277">
        <v>43333</v>
      </c>
      <c r="R416" s="277"/>
      <c r="S416" s="277">
        <v>0</v>
      </c>
      <c r="T416" s="277"/>
      <c r="U416" s="277">
        <v>-1731</v>
      </c>
      <c r="V416" s="277"/>
      <c r="W416" s="277">
        <v>-1731</v>
      </c>
      <c r="X416" s="277"/>
      <c r="Y416" s="277">
        <v>608528</v>
      </c>
      <c r="Z416" s="277"/>
      <c r="AA416" s="277">
        <v>578</v>
      </c>
      <c r="AB416" s="277"/>
      <c r="AC416" s="277">
        <v>609106</v>
      </c>
    </row>
    <row r="417" spans="1:29" ht="21.75" customHeight="1">
      <c r="A417" s="248" t="s">
        <v>349</v>
      </c>
      <c r="B417" s="248"/>
      <c r="C417" s="210"/>
      <c r="D417" s="210"/>
      <c r="E417" s="258"/>
      <c r="F417" s="61"/>
      <c r="G417" s="277"/>
      <c r="H417" s="277"/>
      <c r="I417" s="277"/>
      <c r="J417" s="159"/>
      <c r="K417" s="277"/>
      <c r="L417" s="159"/>
      <c r="M417" s="277"/>
      <c r="N417" s="159"/>
      <c r="O417" s="277"/>
      <c r="P417" s="277"/>
      <c r="Q417" s="277"/>
      <c r="R417" s="277"/>
      <c r="S417" s="277"/>
      <c r="T417" s="277"/>
      <c r="U417" s="277"/>
      <c r="V417" s="277"/>
      <c r="W417" s="277"/>
      <c r="X417" s="277"/>
      <c r="Y417" s="277"/>
      <c r="Z417" s="277"/>
      <c r="AA417" s="277"/>
      <c r="AB417" s="277"/>
      <c r="AC417" s="277"/>
    </row>
    <row r="418" spans="1:29" ht="21.75" customHeight="1">
      <c r="A418" s="61"/>
      <c r="B418" s="210" t="s">
        <v>342</v>
      </c>
      <c r="C418" s="210"/>
      <c r="D418" s="210"/>
      <c r="E418" s="258"/>
      <c r="F418" s="61"/>
      <c r="G418" s="277"/>
      <c r="H418" s="277"/>
      <c r="I418" s="277"/>
      <c r="J418" s="277"/>
      <c r="K418" s="277"/>
      <c r="L418" s="277"/>
      <c r="M418" s="277"/>
      <c r="N418" s="277"/>
      <c r="O418" s="277"/>
      <c r="P418" s="277"/>
      <c r="Q418" s="308">
        <v>1856</v>
      </c>
      <c r="R418" s="277"/>
      <c r="S418" s="308"/>
      <c r="T418" s="277"/>
      <c r="U418" s="308"/>
      <c r="V418" s="277"/>
      <c r="W418" s="308"/>
      <c r="X418" s="277"/>
      <c r="Y418" s="308">
        <v>1856</v>
      </c>
      <c r="Z418" s="277"/>
      <c r="AA418" s="308">
        <v>-149</v>
      </c>
      <c r="AB418" s="277"/>
      <c r="AC418" s="308">
        <v>1707</v>
      </c>
    </row>
    <row r="419" spans="1:29" ht="21.75" customHeight="1">
      <c r="A419" s="61"/>
      <c r="B419" s="210" t="s">
        <v>341</v>
      </c>
      <c r="C419" s="210"/>
      <c r="D419" s="210"/>
      <c r="E419" s="258"/>
      <c r="F419" s="61"/>
      <c r="G419" s="277"/>
      <c r="H419" s="277"/>
      <c r="I419" s="277"/>
      <c r="J419" s="277"/>
      <c r="K419" s="277"/>
      <c r="L419" s="277"/>
      <c r="M419" s="277"/>
      <c r="N419" s="277"/>
      <c r="O419" s="277"/>
      <c r="P419" s="277"/>
      <c r="Q419" s="309"/>
      <c r="R419" s="277"/>
      <c r="S419" s="309">
        <v>0</v>
      </c>
      <c r="T419" s="277"/>
      <c r="U419" s="309">
        <v>0</v>
      </c>
      <c r="V419" s="277"/>
      <c r="W419" s="309">
        <v>0</v>
      </c>
      <c r="X419" s="277"/>
      <c r="Y419" s="309">
        <v>0</v>
      </c>
      <c r="Z419" s="277"/>
      <c r="AA419" s="309">
        <v>0</v>
      </c>
      <c r="AB419" s="277"/>
      <c r="AC419" s="309">
        <v>0</v>
      </c>
    </row>
    <row r="420" spans="1:29" ht="21.75" customHeight="1">
      <c r="A420" s="210" t="s">
        <v>343</v>
      </c>
      <c r="B420" s="210"/>
      <c r="C420" s="210"/>
      <c r="D420" s="210"/>
      <c r="E420" s="258"/>
      <c r="F420" s="61"/>
      <c r="G420" s="277"/>
      <c r="H420" s="277"/>
      <c r="I420" s="277"/>
      <c r="J420" s="277"/>
      <c r="K420" s="277"/>
      <c r="L420" s="277"/>
      <c r="M420" s="277"/>
      <c r="N420" s="277"/>
      <c r="O420" s="277"/>
      <c r="P420" s="277"/>
      <c r="Q420" s="277">
        <v>1856</v>
      </c>
      <c r="R420" s="277"/>
      <c r="S420" s="277">
        <v>0</v>
      </c>
      <c r="T420" s="277"/>
      <c r="U420" s="277">
        <v>0</v>
      </c>
      <c r="V420" s="277"/>
      <c r="W420" s="277">
        <v>0</v>
      </c>
      <c r="X420" s="277"/>
      <c r="Y420" s="277">
        <v>1856</v>
      </c>
      <c r="Z420" s="277"/>
      <c r="AA420" s="277">
        <v>-149</v>
      </c>
      <c r="AB420" s="277"/>
      <c r="AC420" s="277">
        <v>1707</v>
      </c>
    </row>
    <row r="421" spans="1:29" ht="21.75" customHeight="1" thickBot="1">
      <c r="A421" s="248" t="s">
        <v>425</v>
      </c>
      <c r="B421" s="210"/>
      <c r="C421" s="210"/>
      <c r="D421" s="210"/>
      <c r="E421" s="258"/>
      <c r="F421" s="61"/>
      <c r="G421" s="310">
        <v>200007</v>
      </c>
      <c r="H421" s="277"/>
      <c r="I421" s="310">
        <v>331679</v>
      </c>
      <c r="J421" s="277">
        <v>0</v>
      </c>
      <c r="K421" s="310">
        <v>25046</v>
      </c>
      <c r="L421" s="277">
        <v>0</v>
      </c>
      <c r="M421" s="310">
        <v>-1134</v>
      </c>
      <c r="N421" s="277"/>
      <c r="O421" s="310">
        <v>11328</v>
      </c>
      <c r="P421" s="277"/>
      <c r="Q421" s="310">
        <v>45189</v>
      </c>
      <c r="R421" s="277"/>
      <c r="S421" s="310">
        <v>0</v>
      </c>
      <c r="T421" s="277"/>
      <c r="U421" s="310">
        <v>-1731</v>
      </c>
      <c r="V421" s="277"/>
      <c r="W421" s="310">
        <v>-1731</v>
      </c>
      <c r="X421" s="277"/>
      <c r="Y421" s="310">
        <v>610384</v>
      </c>
      <c r="Z421" s="277"/>
      <c r="AA421" s="310">
        <v>429</v>
      </c>
      <c r="AB421" s="277"/>
      <c r="AC421" s="310">
        <v>610813</v>
      </c>
    </row>
    <row r="422" spans="1:29" ht="21.6" customHeight="1" thickTop="1">
      <c r="A422" s="210"/>
      <c r="B422" s="249"/>
      <c r="C422" s="210"/>
      <c r="D422" s="210"/>
      <c r="E422" s="258"/>
      <c r="F422" s="61"/>
      <c r="G422" s="311"/>
      <c r="H422" s="311"/>
      <c r="I422" s="311"/>
      <c r="J422" s="159"/>
      <c r="K422" s="311"/>
      <c r="L422" s="159"/>
      <c r="M422" s="311"/>
      <c r="N422" s="159"/>
      <c r="O422" s="311"/>
      <c r="P422" s="311"/>
      <c r="Q422" s="311"/>
      <c r="R422" s="311"/>
      <c r="S422" s="311"/>
      <c r="T422" s="311"/>
      <c r="U422" s="311"/>
      <c r="V422" s="311"/>
      <c r="W422" s="311"/>
      <c r="X422" s="311"/>
      <c r="Y422" s="311"/>
      <c r="Z422" s="311"/>
      <c r="AA422" s="162"/>
      <c r="AB422" s="159"/>
      <c r="AC422" s="311"/>
    </row>
    <row r="423" spans="1:29" ht="21.6" customHeight="1">
      <c r="A423" s="127"/>
      <c r="B423" s="180"/>
      <c r="C423" s="180"/>
      <c r="D423" s="180"/>
      <c r="E423" s="258"/>
      <c r="F423" s="180"/>
      <c r="G423" s="181"/>
      <c r="H423" s="181"/>
      <c r="I423" s="181"/>
      <c r="J423" s="181"/>
      <c r="K423" s="181"/>
      <c r="L423" s="181"/>
      <c r="M423" s="181"/>
      <c r="N423" s="181"/>
      <c r="O423" s="181"/>
      <c r="P423" s="181"/>
      <c r="Q423" s="181"/>
      <c r="R423" s="181"/>
      <c r="S423" s="181"/>
      <c r="T423" s="181"/>
      <c r="U423" s="181"/>
      <c r="V423" s="181"/>
      <c r="W423" s="181"/>
      <c r="X423" s="181"/>
      <c r="Y423" s="181"/>
      <c r="Z423" s="181"/>
      <c r="AA423" s="181"/>
      <c r="AB423" s="181"/>
      <c r="AC423" s="181"/>
    </row>
    <row r="424" spans="1:29" ht="21.6" customHeight="1">
      <c r="A424" s="127"/>
      <c r="B424" s="180"/>
      <c r="C424" s="180"/>
      <c r="D424" s="180"/>
      <c r="E424" s="258"/>
      <c r="F424" s="180"/>
      <c r="G424" s="181"/>
      <c r="H424" s="181"/>
      <c r="I424" s="181"/>
      <c r="J424" s="181"/>
      <c r="K424" s="181"/>
      <c r="L424" s="181"/>
      <c r="M424" s="181"/>
      <c r="N424" s="181"/>
      <c r="O424" s="181"/>
      <c r="P424" s="181"/>
      <c r="Q424" s="181"/>
      <c r="R424" s="181"/>
      <c r="S424" s="181"/>
      <c r="T424" s="181"/>
      <c r="U424" s="181"/>
      <c r="V424" s="181"/>
      <c r="W424" s="181"/>
      <c r="X424" s="181"/>
      <c r="Y424" s="181"/>
      <c r="Z424" s="181"/>
      <c r="AA424" s="181"/>
      <c r="AB424" s="181"/>
      <c r="AC424" s="181"/>
    </row>
    <row r="425" spans="1:29" ht="21.6" customHeight="1">
      <c r="A425" s="127"/>
      <c r="B425" s="180"/>
      <c r="C425" s="180"/>
      <c r="D425" s="180"/>
      <c r="E425" s="258"/>
      <c r="F425" s="180"/>
      <c r="G425" s="181"/>
      <c r="H425" s="181"/>
      <c r="I425" s="181"/>
      <c r="J425" s="181"/>
      <c r="K425" s="181"/>
      <c r="L425" s="181"/>
      <c r="M425" s="181"/>
      <c r="N425" s="181"/>
      <c r="O425" s="181"/>
      <c r="P425" s="181"/>
      <c r="Q425" s="181"/>
      <c r="R425" s="181"/>
      <c r="S425" s="181"/>
      <c r="T425" s="181"/>
      <c r="U425" s="181"/>
      <c r="V425" s="181"/>
      <c r="W425" s="181"/>
      <c r="X425" s="181"/>
      <c r="Y425" s="181"/>
      <c r="Z425" s="181"/>
      <c r="AA425" s="181"/>
      <c r="AB425" s="181"/>
      <c r="AC425" s="181"/>
    </row>
    <row r="426" spans="1:29" ht="21.6" customHeight="1">
      <c r="A426" s="127"/>
      <c r="B426" s="180"/>
      <c r="C426" s="180"/>
      <c r="D426" s="180"/>
      <c r="E426" s="258"/>
      <c r="F426" s="180"/>
      <c r="G426" s="181"/>
      <c r="H426" s="181"/>
      <c r="I426" s="181"/>
      <c r="J426" s="181"/>
      <c r="K426" s="181"/>
      <c r="L426" s="181"/>
      <c r="M426" s="181"/>
      <c r="N426" s="181"/>
      <c r="O426" s="181"/>
      <c r="P426" s="181"/>
      <c r="Q426" s="181"/>
      <c r="R426" s="181"/>
      <c r="S426" s="181"/>
      <c r="T426" s="181"/>
      <c r="U426" s="181"/>
      <c r="V426" s="181"/>
      <c r="W426" s="181"/>
      <c r="X426" s="181"/>
      <c r="Y426" s="181"/>
      <c r="Z426" s="181"/>
      <c r="AA426" s="181"/>
      <c r="AB426" s="181"/>
      <c r="AC426" s="181"/>
    </row>
    <row r="427" spans="1:29" ht="21.6" customHeight="1">
      <c r="A427" s="127"/>
      <c r="B427" s="180"/>
      <c r="C427" s="180"/>
      <c r="D427" s="180"/>
      <c r="E427" s="258"/>
      <c r="F427" s="180"/>
      <c r="G427" s="181"/>
      <c r="H427" s="181"/>
      <c r="I427" s="181"/>
      <c r="J427" s="181"/>
      <c r="K427" s="181"/>
      <c r="L427" s="181"/>
      <c r="M427" s="181"/>
      <c r="N427" s="181"/>
      <c r="O427" s="181"/>
      <c r="P427" s="181"/>
      <c r="Q427" s="181"/>
      <c r="R427" s="181"/>
      <c r="S427" s="181"/>
      <c r="T427" s="181"/>
      <c r="U427" s="181"/>
      <c r="V427" s="181"/>
      <c r="W427" s="181"/>
      <c r="X427" s="181"/>
      <c r="Y427" s="181"/>
      <c r="Z427" s="181"/>
      <c r="AA427" s="181"/>
      <c r="AB427" s="181"/>
      <c r="AC427" s="181"/>
    </row>
    <row r="428" spans="1:29" ht="21.6" customHeight="1">
      <c r="A428" s="127"/>
      <c r="B428" s="180"/>
      <c r="C428" s="180"/>
      <c r="D428" s="180"/>
      <c r="E428" s="258"/>
      <c r="F428" s="180"/>
      <c r="G428" s="181"/>
      <c r="H428" s="181"/>
      <c r="I428" s="181"/>
      <c r="J428" s="181"/>
      <c r="K428" s="181"/>
      <c r="L428" s="181"/>
      <c r="M428" s="181"/>
      <c r="N428" s="181"/>
      <c r="O428" s="181"/>
      <c r="P428" s="181"/>
      <c r="Q428" s="181"/>
      <c r="R428" s="181"/>
      <c r="S428" s="181"/>
      <c r="T428" s="181"/>
      <c r="U428" s="181"/>
      <c r="V428" s="181"/>
      <c r="W428" s="181"/>
      <c r="X428" s="181"/>
      <c r="Y428" s="181"/>
      <c r="Z428" s="181"/>
      <c r="AA428" s="181"/>
      <c r="AB428" s="181"/>
      <c r="AC428" s="181"/>
    </row>
    <row r="429" spans="1:29" ht="21.6" customHeight="1">
      <c r="A429" s="127"/>
      <c r="B429" s="180"/>
      <c r="C429" s="180"/>
      <c r="D429" s="180"/>
      <c r="E429" s="258"/>
      <c r="F429" s="180"/>
      <c r="G429" s="181"/>
      <c r="H429" s="181"/>
      <c r="I429" s="181"/>
      <c r="J429" s="181"/>
      <c r="K429" s="181"/>
      <c r="L429" s="181"/>
      <c r="M429" s="181"/>
      <c r="N429" s="181"/>
      <c r="O429" s="181"/>
      <c r="P429" s="181"/>
      <c r="Q429" s="181"/>
      <c r="R429" s="181"/>
      <c r="S429" s="181"/>
      <c r="T429" s="181"/>
      <c r="U429" s="181"/>
      <c r="V429" s="181"/>
      <c r="W429" s="181"/>
      <c r="X429" s="181"/>
      <c r="Y429" s="181"/>
      <c r="Z429" s="181"/>
      <c r="AA429" s="181"/>
      <c r="AB429" s="181"/>
      <c r="AC429" s="181"/>
    </row>
    <row r="430" spans="1:29" ht="21.6" customHeight="1">
      <c r="A430" s="127"/>
      <c r="B430" s="180"/>
      <c r="C430" s="180"/>
      <c r="D430" s="180"/>
      <c r="E430" s="258"/>
      <c r="F430" s="180"/>
      <c r="G430" s="181"/>
      <c r="H430" s="181"/>
      <c r="I430" s="181"/>
      <c r="J430" s="181"/>
      <c r="K430" s="181"/>
      <c r="L430" s="181"/>
      <c r="M430" s="181"/>
      <c r="N430" s="181"/>
      <c r="O430" s="181"/>
      <c r="P430" s="181"/>
      <c r="Q430" s="181"/>
      <c r="R430" s="181"/>
      <c r="S430" s="181"/>
      <c r="T430" s="181"/>
      <c r="U430" s="181"/>
      <c r="V430" s="181"/>
      <c r="W430" s="181"/>
      <c r="X430" s="181"/>
      <c r="Y430" s="181"/>
      <c r="Z430" s="181"/>
      <c r="AA430" s="181"/>
      <c r="AB430" s="181"/>
      <c r="AC430" s="181"/>
    </row>
    <row r="431" spans="1:29" ht="21.6" customHeight="1">
      <c r="A431" s="127"/>
      <c r="B431" s="180"/>
      <c r="C431" s="180"/>
      <c r="D431" s="180"/>
      <c r="E431" s="258"/>
      <c r="F431" s="180"/>
      <c r="G431" s="181"/>
      <c r="H431" s="181"/>
      <c r="I431" s="181"/>
      <c r="J431" s="181"/>
      <c r="K431" s="181"/>
      <c r="L431" s="181"/>
      <c r="M431" s="181"/>
      <c r="N431" s="181"/>
      <c r="O431" s="181"/>
      <c r="P431" s="181"/>
      <c r="Q431" s="181"/>
      <c r="R431" s="181"/>
      <c r="S431" s="181"/>
      <c r="T431" s="181"/>
      <c r="U431" s="181"/>
      <c r="V431" s="181"/>
      <c r="W431" s="181"/>
      <c r="X431" s="181"/>
      <c r="Y431" s="181"/>
      <c r="Z431" s="181"/>
      <c r="AA431" s="181"/>
      <c r="AB431" s="181"/>
      <c r="AC431" s="181"/>
    </row>
    <row r="432" spans="1:29" ht="21.6" customHeight="1">
      <c r="A432" s="127"/>
      <c r="B432" s="180"/>
      <c r="C432" s="180"/>
      <c r="D432" s="180"/>
      <c r="E432" s="258"/>
      <c r="F432" s="180"/>
      <c r="G432" s="181"/>
      <c r="H432" s="181"/>
      <c r="I432" s="181"/>
      <c r="J432" s="181"/>
      <c r="K432" s="181"/>
      <c r="L432" s="181"/>
      <c r="M432" s="181"/>
      <c r="N432" s="181"/>
      <c r="O432" s="181"/>
      <c r="P432" s="181"/>
      <c r="Q432" s="181"/>
      <c r="R432" s="181"/>
      <c r="S432" s="181"/>
      <c r="T432" s="181"/>
      <c r="U432" s="181"/>
      <c r="V432" s="181"/>
      <c r="W432" s="181"/>
      <c r="X432" s="181"/>
      <c r="Y432" s="181"/>
      <c r="Z432" s="181"/>
      <c r="AA432" s="181"/>
      <c r="AB432" s="181"/>
      <c r="AC432" s="181"/>
    </row>
    <row r="433" spans="1:31" ht="21.6" customHeight="1">
      <c r="A433" s="127"/>
      <c r="B433" s="180"/>
      <c r="C433" s="180"/>
      <c r="D433" s="180"/>
      <c r="E433" s="258"/>
      <c r="F433" s="180"/>
      <c r="G433" s="181"/>
      <c r="H433" s="181"/>
      <c r="I433" s="181"/>
      <c r="J433" s="181"/>
      <c r="K433" s="181"/>
      <c r="L433" s="181"/>
      <c r="M433" s="181"/>
      <c r="N433" s="181"/>
      <c r="O433" s="181"/>
      <c r="P433" s="181"/>
      <c r="Q433" s="181"/>
      <c r="R433" s="181"/>
      <c r="S433" s="181"/>
      <c r="T433" s="181"/>
      <c r="U433" s="181"/>
      <c r="V433" s="181"/>
      <c r="W433" s="181"/>
      <c r="X433" s="181"/>
      <c r="Y433" s="181"/>
      <c r="Z433" s="181"/>
      <c r="AA433" s="181"/>
      <c r="AB433" s="181"/>
      <c r="AC433" s="181"/>
    </row>
    <row r="434" spans="1:31" ht="25.9">
      <c r="A434" s="209" t="s">
        <v>206</v>
      </c>
      <c r="B434" s="210"/>
      <c r="C434" s="210"/>
      <c r="D434" s="210"/>
      <c r="E434" s="210"/>
      <c r="F434" s="210"/>
      <c r="G434" s="210"/>
      <c r="H434" s="210"/>
      <c r="I434" s="210"/>
      <c r="J434" s="210"/>
      <c r="K434" s="210"/>
      <c r="L434" s="210"/>
      <c r="M434" s="210"/>
      <c r="N434" s="210"/>
      <c r="O434" s="210"/>
      <c r="P434" s="210"/>
      <c r="Q434" s="210"/>
      <c r="R434" s="210"/>
      <c r="S434" s="210"/>
      <c r="T434" s="210"/>
      <c r="U434" s="210"/>
      <c r="V434" s="210"/>
      <c r="W434" s="210"/>
      <c r="X434" s="210"/>
      <c r="Y434" s="210"/>
      <c r="Z434" s="210"/>
      <c r="AA434" s="210"/>
      <c r="AB434" s="210"/>
      <c r="AC434" s="18" t="s">
        <v>212</v>
      </c>
    </row>
    <row r="435" spans="1:31" ht="25.9">
      <c r="A435" s="93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  <c r="AA435" s="61"/>
      <c r="AB435" s="61"/>
      <c r="AC435" s="266" t="s">
        <v>190</v>
      </c>
      <c r="AD435" s="210"/>
      <c r="AE435" s="18"/>
    </row>
    <row r="436" spans="1:31" ht="25.9">
      <c r="A436" s="93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  <c r="AB436" s="61"/>
      <c r="AC436" s="266" t="s">
        <v>191</v>
      </c>
      <c r="AD436" s="210"/>
      <c r="AE436" s="18"/>
    </row>
    <row r="437" spans="1:31" ht="25.9">
      <c r="A437" s="395" t="s">
        <v>181</v>
      </c>
      <c r="B437" s="396"/>
      <c r="C437" s="396"/>
      <c r="D437" s="396"/>
      <c r="E437" s="396"/>
      <c r="F437" s="396"/>
      <c r="G437" s="396"/>
      <c r="H437" s="396"/>
      <c r="I437" s="396"/>
      <c r="J437" s="396"/>
      <c r="K437" s="396"/>
      <c r="L437" s="396"/>
      <c r="M437" s="396"/>
      <c r="N437" s="396"/>
      <c r="O437" s="396"/>
      <c r="P437" s="396"/>
      <c r="Q437" s="396"/>
      <c r="R437" s="396"/>
      <c r="S437" s="396"/>
      <c r="T437" s="396"/>
      <c r="U437" s="396"/>
      <c r="V437" s="396"/>
      <c r="W437" s="396"/>
      <c r="X437" s="396"/>
      <c r="Y437" s="396"/>
      <c r="Z437" s="396"/>
      <c r="AA437" s="396"/>
      <c r="AB437" s="396"/>
      <c r="AC437" s="396"/>
      <c r="AD437" s="210"/>
      <c r="AE437" s="18"/>
    </row>
    <row r="438" spans="1:31" ht="25.9">
      <c r="A438" s="396" t="s">
        <v>193</v>
      </c>
      <c r="B438" s="396"/>
      <c r="C438" s="396"/>
      <c r="D438" s="396"/>
      <c r="E438" s="396"/>
      <c r="F438" s="396"/>
      <c r="G438" s="396"/>
      <c r="H438" s="396"/>
      <c r="I438" s="396"/>
      <c r="J438" s="396"/>
      <c r="K438" s="396"/>
      <c r="L438" s="396"/>
      <c r="M438" s="396"/>
      <c r="N438" s="396"/>
      <c r="O438" s="396"/>
      <c r="P438" s="396"/>
      <c r="Q438" s="396"/>
      <c r="R438" s="396"/>
      <c r="S438" s="396"/>
      <c r="T438" s="396"/>
      <c r="U438" s="396"/>
      <c r="V438" s="396"/>
      <c r="W438" s="396"/>
      <c r="X438" s="396"/>
      <c r="Y438" s="396"/>
      <c r="Z438" s="396"/>
      <c r="AA438" s="396"/>
      <c r="AB438" s="396"/>
      <c r="AC438" s="396"/>
      <c r="AD438" s="210"/>
      <c r="AE438" s="18"/>
    </row>
    <row r="439" spans="1:31" ht="25.9">
      <c r="A439" s="397" t="s">
        <v>424</v>
      </c>
      <c r="B439" s="396"/>
      <c r="C439" s="396"/>
      <c r="D439" s="396"/>
      <c r="E439" s="396"/>
      <c r="F439" s="396"/>
      <c r="G439" s="396"/>
      <c r="H439" s="396"/>
      <c r="I439" s="396"/>
      <c r="J439" s="396"/>
      <c r="K439" s="396"/>
      <c r="L439" s="396"/>
      <c r="M439" s="396"/>
      <c r="N439" s="396"/>
      <c r="O439" s="396"/>
      <c r="P439" s="396"/>
      <c r="Q439" s="396"/>
      <c r="R439" s="396"/>
      <c r="S439" s="396"/>
      <c r="T439" s="396"/>
      <c r="U439" s="396"/>
      <c r="V439" s="396"/>
      <c r="W439" s="396"/>
      <c r="X439" s="396"/>
      <c r="Y439" s="396"/>
      <c r="Z439" s="396"/>
      <c r="AA439" s="396"/>
      <c r="AB439" s="396"/>
      <c r="AC439" s="396"/>
      <c r="AD439" s="210"/>
      <c r="AE439" s="18"/>
    </row>
    <row r="440" spans="1:31" ht="25.9">
      <c r="A440" s="396" t="s">
        <v>386</v>
      </c>
      <c r="B440" s="396"/>
      <c r="C440" s="396"/>
      <c r="D440" s="396"/>
      <c r="E440" s="396"/>
      <c r="F440" s="396"/>
      <c r="G440" s="396"/>
      <c r="H440" s="396"/>
      <c r="I440" s="396"/>
      <c r="J440" s="396"/>
      <c r="K440" s="396"/>
      <c r="L440" s="396"/>
      <c r="M440" s="396"/>
      <c r="N440" s="396"/>
      <c r="O440" s="396"/>
      <c r="P440" s="396"/>
      <c r="Q440" s="396"/>
      <c r="R440" s="396"/>
      <c r="S440" s="396"/>
      <c r="T440" s="396"/>
      <c r="U440" s="396"/>
      <c r="V440" s="396"/>
      <c r="W440" s="396"/>
      <c r="X440" s="396"/>
      <c r="Y440" s="396"/>
      <c r="Z440" s="396"/>
      <c r="AA440" s="396"/>
      <c r="AB440" s="396"/>
      <c r="AC440" s="396"/>
      <c r="AD440" s="210"/>
      <c r="AE440" s="18"/>
    </row>
    <row r="441" spans="1:31" ht="25.9">
      <c r="A441" s="70"/>
      <c r="B441" s="154"/>
      <c r="C441" s="154"/>
      <c r="D441" s="154"/>
      <c r="E441" s="154"/>
      <c r="F441" s="154"/>
      <c r="G441" s="394" t="s">
        <v>372</v>
      </c>
      <c r="H441" s="394"/>
      <c r="I441" s="394"/>
      <c r="J441" s="394"/>
      <c r="K441" s="394"/>
      <c r="L441" s="394"/>
      <c r="M441" s="394"/>
      <c r="N441" s="394"/>
      <c r="O441" s="394"/>
      <c r="P441" s="394"/>
      <c r="Q441" s="394"/>
      <c r="R441" s="394"/>
      <c r="S441" s="394"/>
      <c r="T441" s="394"/>
      <c r="U441" s="394"/>
      <c r="V441" s="394"/>
      <c r="W441" s="394"/>
      <c r="X441" s="394"/>
      <c r="Y441" s="394"/>
      <c r="Z441" s="394"/>
      <c r="AA441" s="394"/>
      <c r="AB441" s="394"/>
      <c r="AC441" s="394"/>
      <c r="AD441" s="210"/>
      <c r="AE441" s="18"/>
    </row>
    <row r="442" spans="1:31" ht="25.9">
      <c r="A442" s="94"/>
      <c r="B442" s="94"/>
      <c r="C442" s="94"/>
      <c r="D442" s="94"/>
      <c r="E442" s="94"/>
      <c r="F442" s="94"/>
      <c r="G442" s="398" t="s">
        <v>194</v>
      </c>
      <c r="H442" s="398"/>
      <c r="I442" s="398"/>
      <c r="J442" s="398"/>
      <c r="K442" s="398"/>
      <c r="L442" s="398"/>
      <c r="M442" s="398"/>
      <c r="N442" s="398"/>
      <c r="O442" s="398"/>
      <c r="P442" s="398"/>
      <c r="Q442" s="398"/>
      <c r="R442" s="398"/>
      <c r="S442" s="398"/>
      <c r="T442" s="398"/>
      <c r="U442" s="398"/>
      <c r="V442" s="398"/>
      <c r="W442" s="398"/>
      <c r="X442" s="398"/>
      <c r="Y442" s="398"/>
      <c r="Z442" s="269"/>
      <c r="AA442" s="374" t="s">
        <v>201</v>
      </c>
      <c r="AB442" s="269"/>
      <c r="AC442" s="374" t="s">
        <v>202</v>
      </c>
      <c r="AD442" s="210"/>
      <c r="AE442" s="18"/>
    </row>
    <row r="443" spans="1:31" ht="25.9">
      <c r="A443" s="155"/>
      <c r="B443" s="61"/>
      <c r="C443" s="61"/>
      <c r="D443" s="61"/>
      <c r="E443" s="61"/>
      <c r="F443" s="61"/>
      <c r="G443" s="374" t="s">
        <v>199</v>
      </c>
      <c r="H443" s="267"/>
      <c r="I443" s="374" t="s">
        <v>200</v>
      </c>
      <c r="J443" s="373"/>
      <c r="K443" s="374" t="s">
        <v>261</v>
      </c>
      <c r="L443" s="373"/>
      <c r="M443" s="374" t="s">
        <v>441</v>
      </c>
      <c r="N443" s="373"/>
      <c r="O443" s="377" t="s">
        <v>195</v>
      </c>
      <c r="P443" s="377"/>
      <c r="Q443" s="377"/>
      <c r="R443" s="372"/>
      <c r="S443" s="377" t="s">
        <v>253</v>
      </c>
      <c r="T443" s="377"/>
      <c r="U443" s="377"/>
      <c r="V443" s="377"/>
      <c r="W443" s="377"/>
      <c r="X443" s="270"/>
      <c r="Y443" s="374" t="s">
        <v>198</v>
      </c>
      <c r="Z443" s="372"/>
      <c r="AA443" s="399"/>
      <c r="AB443" s="268"/>
      <c r="AC443" s="378"/>
      <c r="AD443" s="210"/>
      <c r="AE443" s="18"/>
    </row>
    <row r="444" spans="1:31" ht="21" customHeight="1">
      <c r="A444" s="155"/>
      <c r="B444" s="61"/>
      <c r="C444" s="61"/>
      <c r="D444" s="61"/>
      <c r="E444" s="61"/>
      <c r="F444" s="61"/>
      <c r="G444" s="375"/>
      <c r="H444" s="267"/>
      <c r="I444" s="375"/>
      <c r="J444" s="373"/>
      <c r="K444" s="375"/>
      <c r="L444" s="373"/>
      <c r="M444" s="375"/>
      <c r="N444" s="373"/>
      <c r="O444" s="378" t="s">
        <v>196</v>
      </c>
      <c r="P444" s="267"/>
      <c r="Q444" s="379" t="s">
        <v>197</v>
      </c>
      <c r="R444" s="372"/>
      <c r="S444" s="374" t="s">
        <v>376</v>
      </c>
      <c r="T444" s="372"/>
      <c r="U444" s="374" t="s">
        <v>274</v>
      </c>
      <c r="V444" s="372"/>
      <c r="W444" s="374" t="s">
        <v>300</v>
      </c>
      <c r="X444" s="271"/>
      <c r="Y444" s="378"/>
      <c r="Z444" s="372"/>
      <c r="AA444" s="399"/>
      <c r="AB444" s="268"/>
      <c r="AC444" s="378"/>
      <c r="AD444" s="210"/>
      <c r="AE444" s="18"/>
    </row>
    <row r="445" spans="1:31" ht="21" customHeight="1">
      <c r="A445" s="155"/>
      <c r="B445" s="61"/>
      <c r="C445" s="61"/>
      <c r="D445" s="61"/>
      <c r="E445" s="61"/>
      <c r="F445" s="61"/>
      <c r="G445" s="375"/>
      <c r="H445" s="267"/>
      <c r="I445" s="375"/>
      <c r="J445" s="373"/>
      <c r="K445" s="375"/>
      <c r="L445" s="373"/>
      <c r="M445" s="375"/>
      <c r="N445" s="373"/>
      <c r="O445" s="378"/>
      <c r="P445" s="267"/>
      <c r="Q445" s="379"/>
      <c r="R445" s="372"/>
      <c r="S445" s="378"/>
      <c r="T445" s="372"/>
      <c r="U445" s="378"/>
      <c r="V445" s="372"/>
      <c r="W445" s="378"/>
      <c r="X445" s="271"/>
      <c r="Y445" s="378"/>
      <c r="Z445" s="372"/>
      <c r="AA445" s="399"/>
      <c r="AB445" s="268"/>
      <c r="AC445" s="378"/>
      <c r="AD445" s="210"/>
      <c r="AE445" s="18"/>
    </row>
    <row r="446" spans="1:31" ht="21" customHeight="1">
      <c r="A446" s="155"/>
      <c r="B446" s="61"/>
      <c r="C446" s="61"/>
      <c r="D446" s="61"/>
      <c r="E446" s="61"/>
      <c r="F446" s="61"/>
      <c r="G446" s="375"/>
      <c r="H446" s="267"/>
      <c r="I446" s="375"/>
      <c r="J446" s="373"/>
      <c r="K446" s="375"/>
      <c r="L446" s="373"/>
      <c r="M446" s="375"/>
      <c r="N446" s="373"/>
      <c r="O446" s="378"/>
      <c r="P446" s="267"/>
      <c r="Q446" s="379"/>
      <c r="R446" s="372"/>
      <c r="S446" s="378"/>
      <c r="T446" s="372"/>
      <c r="U446" s="378"/>
      <c r="V446" s="372"/>
      <c r="W446" s="378"/>
      <c r="X446" s="267"/>
      <c r="Y446" s="378"/>
      <c r="Z446" s="372"/>
      <c r="AA446" s="399"/>
      <c r="AB446" s="268"/>
      <c r="AC446" s="378"/>
      <c r="AD446" s="210"/>
      <c r="AE446" s="18"/>
    </row>
    <row r="447" spans="1:31" ht="21" customHeight="1">
      <c r="A447" s="155"/>
      <c r="B447" s="61"/>
      <c r="C447" s="61"/>
      <c r="D447" s="61"/>
      <c r="E447" s="157"/>
      <c r="F447" s="61"/>
      <c r="G447" s="375"/>
      <c r="H447" s="373"/>
      <c r="I447" s="375"/>
      <c r="J447" s="373"/>
      <c r="K447" s="375"/>
      <c r="L447" s="373"/>
      <c r="M447" s="375"/>
      <c r="N447" s="373"/>
      <c r="O447" s="378"/>
      <c r="P447" s="267"/>
      <c r="Q447" s="379"/>
      <c r="R447" s="372"/>
      <c r="S447" s="378"/>
      <c r="T447" s="372"/>
      <c r="U447" s="378"/>
      <c r="V447" s="372"/>
      <c r="W447" s="378"/>
      <c r="X447" s="372"/>
      <c r="Y447" s="378"/>
      <c r="Z447" s="372"/>
      <c r="AA447" s="399"/>
      <c r="AB447" s="268"/>
      <c r="AC447" s="378"/>
      <c r="AD447" s="210"/>
      <c r="AE447" s="18"/>
    </row>
    <row r="448" spans="1:31" ht="21" customHeight="1">
      <c r="A448" s="95"/>
      <c r="B448" s="61"/>
      <c r="C448" s="61"/>
      <c r="D448" s="61"/>
      <c r="E448" s="361" t="s">
        <v>188</v>
      </c>
      <c r="F448" s="61"/>
      <c r="G448" s="376"/>
      <c r="H448" s="268"/>
      <c r="I448" s="376"/>
      <c r="J448" s="373"/>
      <c r="K448" s="376"/>
      <c r="L448" s="373"/>
      <c r="M448" s="376"/>
      <c r="N448" s="373"/>
      <c r="O448" s="376"/>
      <c r="P448" s="268"/>
      <c r="Q448" s="380"/>
      <c r="R448" s="372"/>
      <c r="S448" s="376"/>
      <c r="T448" s="372"/>
      <c r="U448" s="376"/>
      <c r="V448" s="268"/>
      <c r="W448" s="376"/>
      <c r="X448" s="372"/>
      <c r="Y448" s="376"/>
      <c r="Z448" s="268"/>
      <c r="AA448" s="400"/>
      <c r="AB448" s="268"/>
      <c r="AC448" s="376"/>
      <c r="AD448" s="210"/>
      <c r="AE448" s="18"/>
    </row>
    <row r="449" spans="1:31" ht="25.9">
      <c r="A449" s="246" t="s">
        <v>276</v>
      </c>
      <c r="B449" s="210"/>
      <c r="C449" s="210"/>
      <c r="D449" s="210"/>
      <c r="E449" s="258"/>
      <c r="F449" s="61"/>
      <c r="G449" s="311"/>
      <c r="H449" s="311"/>
      <c r="I449" s="311"/>
      <c r="J449" s="159"/>
      <c r="K449" s="311"/>
      <c r="L449" s="159"/>
      <c r="M449" s="159"/>
      <c r="N449" s="159"/>
      <c r="O449" s="311"/>
      <c r="P449" s="311"/>
      <c r="Q449" s="311"/>
      <c r="R449" s="311"/>
      <c r="S449" s="311"/>
      <c r="T449" s="311"/>
      <c r="U449" s="311"/>
      <c r="V449" s="311"/>
      <c r="W449" s="311"/>
      <c r="X449" s="311"/>
      <c r="Y449" s="311"/>
      <c r="Z449" s="311"/>
      <c r="AA449" s="162"/>
      <c r="AB449" s="159"/>
      <c r="AC449" s="311"/>
      <c r="AD449" s="210"/>
      <c r="AE449" s="18"/>
    </row>
    <row r="450" spans="1:31" ht="25.9">
      <c r="A450" s="247" t="s">
        <v>399</v>
      </c>
      <c r="B450" s="210"/>
      <c r="C450" s="210"/>
      <c r="D450" s="210"/>
      <c r="E450" s="258"/>
      <c r="F450" s="61"/>
      <c r="G450" s="277">
        <v>200007</v>
      </c>
      <c r="H450" s="277"/>
      <c r="I450" s="277">
        <v>331679</v>
      </c>
      <c r="J450" s="159"/>
      <c r="K450" s="277">
        <v>25046</v>
      </c>
      <c r="L450" s="159"/>
      <c r="M450" s="159">
        <v>0</v>
      </c>
      <c r="N450" s="159"/>
      <c r="O450" s="277">
        <v>11328</v>
      </c>
      <c r="P450" s="277"/>
      <c r="Q450" s="277">
        <v>44454</v>
      </c>
      <c r="R450" s="277"/>
      <c r="S450" s="277">
        <v>165</v>
      </c>
      <c r="T450" s="277"/>
      <c r="U450" s="277">
        <v>-327</v>
      </c>
      <c r="V450" s="277"/>
      <c r="W450" s="277">
        <v>-162</v>
      </c>
      <c r="X450" s="277"/>
      <c r="Y450" s="277">
        <v>612352</v>
      </c>
      <c r="Z450" s="277"/>
      <c r="AA450" s="277">
        <v>167</v>
      </c>
      <c r="AB450" s="277"/>
      <c r="AC450" s="277">
        <v>612519</v>
      </c>
      <c r="AD450" s="210"/>
      <c r="AE450" s="18"/>
    </row>
    <row r="451" spans="1:31" ht="25.9">
      <c r="A451" s="247" t="s">
        <v>421</v>
      </c>
      <c r="B451" s="210"/>
      <c r="C451" s="210"/>
      <c r="D451" s="210"/>
      <c r="E451" s="258"/>
      <c r="F451" s="61"/>
      <c r="G451" s="277"/>
      <c r="H451" s="277"/>
      <c r="I451" s="277"/>
      <c r="J451" s="159"/>
      <c r="K451" s="277"/>
      <c r="L451" s="159"/>
      <c r="M451" s="159"/>
      <c r="N451" s="159"/>
      <c r="O451" s="277"/>
      <c r="P451" s="277"/>
      <c r="Q451" s="277"/>
      <c r="R451" s="277"/>
      <c r="S451" s="277"/>
      <c r="T451" s="277"/>
      <c r="U451" s="277"/>
      <c r="V451" s="277"/>
      <c r="W451" s="277"/>
      <c r="X451" s="277"/>
      <c r="Y451" s="277"/>
      <c r="Z451" s="277"/>
      <c r="AA451" s="277"/>
      <c r="AB451" s="277"/>
      <c r="AC451" s="277"/>
      <c r="AD451" s="210"/>
      <c r="AE451" s="18"/>
    </row>
    <row r="452" spans="1:31" ht="25.9">
      <c r="A452" s="247"/>
      <c r="B452" s="210" t="s">
        <v>377</v>
      </c>
      <c r="C452" s="210"/>
      <c r="D452" s="210"/>
      <c r="E452" s="258"/>
      <c r="F452" s="61"/>
      <c r="G452" s="277"/>
      <c r="H452" s="277"/>
      <c r="I452" s="277"/>
      <c r="J452" s="159"/>
      <c r="K452" s="277"/>
      <c r="L452" s="159"/>
      <c r="M452" s="159"/>
      <c r="N452" s="159"/>
      <c r="O452" s="277"/>
      <c r="P452" s="277"/>
      <c r="Q452" s="277"/>
      <c r="R452" s="277"/>
      <c r="S452" s="277"/>
      <c r="T452" s="277"/>
      <c r="U452" s="277"/>
      <c r="V452" s="277"/>
      <c r="W452" s="277"/>
      <c r="X452" s="277"/>
      <c r="Y452" s="277"/>
      <c r="Z452" s="277"/>
      <c r="AA452" s="277"/>
      <c r="AB452" s="277"/>
      <c r="AC452" s="277"/>
      <c r="AD452" s="210"/>
      <c r="AE452" s="18"/>
    </row>
    <row r="453" spans="1:31" ht="25.9">
      <c r="A453" s="247"/>
      <c r="B453" s="210" t="s">
        <v>417</v>
      </c>
      <c r="C453" s="210"/>
      <c r="D453" s="210"/>
      <c r="E453" s="259">
        <v>4</v>
      </c>
      <c r="F453" s="61"/>
      <c r="G453" s="277"/>
      <c r="H453" s="277"/>
      <c r="I453" s="277"/>
      <c r="J453" s="159"/>
      <c r="K453" s="277"/>
      <c r="L453" s="159"/>
      <c r="M453" s="159"/>
      <c r="N453" s="159"/>
      <c r="O453" s="277"/>
      <c r="P453" s="277"/>
      <c r="Q453" s="277"/>
      <c r="R453" s="277"/>
      <c r="S453" s="277">
        <v>-165</v>
      </c>
      <c r="T453" s="277"/>
      <c r="U453" s="277"/>
      <c r="V453" s="277"/>
      <c r="W453" s="277">
        <v>-165</v>
      </c>
      <c r="X453" s="277"/>
      <c r="Y453" s="277">
        <v>-165</v>
      </c>
      <c r="Z453" s="277"/>
      <c r="AA453" s="277"/>
      <c r="AB453" s="277"/>
      <c r="AC453" s="277">
        <v>-165</v>
      </c>
      <c r="AD453" s="210"/>
      <c r="AE453" s="18"/>
    </row>
    <row r="454" spans="1:31" ht="25.9">
      <c r="A454" s="247" t="s">
        <v>344</v>
      </c>
      <c r="B454" s="210"/>
      <c r="C454" s="210"/>
      <c r="D454" s="210"/>
      <c r="E454" s="258"/>
      <c r="F454" s="61"/>
      <c r="G454" s="362">
        <v>200007</v>
      </c>
      <c r="H454" s="277"/>
      <c r="I454" s="362">
        <v>331679</v>
      </c>
      <c r="J454" s="159"/>
      <c r="K454" s="362">
        <v>25046</v>
      </c>
      <c r="L454" s="159"/>
      <c r="M454" s="362">
        <v>0</v>
      </c>
      <c r="N454" s="159"/>
      <c r="O454" s="362">
        <v>11328</v>
      </c>
      <c r="P454" s="277"/>
      <c r="Q454" s="362">
        <v>44454</v>
      </c>
      <c r="R454" s="277"/>
      <c r="S454" s="362">
        <v>0</v>
      </c>
      <c r="T454" s="277"/>
      <c r="U454" s="362">
        <v>-327</v>
      </c>
      <c r="V454" s="277"/>
      <c r="W454" s="362">
        <v>-327</v>
      </c>
      <c r="X454" s="277"/>
      <c r="Y454" s="362">
        <v>612187</v>
      </c>
      <c r="Z454" s="277"/>
      <c r="AA454" s="362">
        <v>167</v>
      </c>
      <c r="AB454" s="277"/>
      <c r="AC454" s="362">
        <v>612354</v>
      </c>
      <c r="AD454" s="210"/>
      <c r="AE454" s="18"/>
    </row>
    <row r="455" spans="1:31" ht="25.9">
      <c r="A455" s="248" t="s">
        <v>348</v>
      </c>
      <c r="B455" s="210"/>
      <c r="C455" s="210"/>
      <c r="D455" s="210"/>
      <c r="E455" s="258"/>
      <c r="F455" s="61"/>
      <c r="G455" s="277"/>
      <c r="H455" s="277"/>
      <c r="I455" s="277"/>
      <c r="J455" s="159"/>
      <c r="K455" s="277"/>
      <c r="L455" s="159"/>
      <c r="M455" s="159"/>
      <c r="N455" s="159"/>
      <c r="O455" s="277"/>
      <c r="P455" s="277"/>
      <c r="Q455" s="277"/>
      <c r="R455" s="277"/>
      <c r="S455" s="277"/>
      <c r="T455" s="277"/>
      <c r="U455" s="277"/>
      <c r="V455" s="277"/>
      <c r="W455" s="277"/>
      <c r="X455" s="277"/>
      <c r="Y455" s="277"/>
      <c r="Z455" s="277"/>
      <c r="AA455" s="277"/>
      <c r="AB455" s="277"/>
      <c r="AC455" s="277"/>
      <c r="AD455" s="210"/>
      <c r="AE455" s="18"/>
    </row>
    <row r="456" spans="1:31" ht="25.9">
      <c r="A456" s="61"/>
      <c r="B456" s="210" t="s">
        <v>400</v>
      </c>
      <c r="C456" s="210"/>
      <c r="D456" s="210"/>
      <c r="E456" s="258"/>
      <c r="F456" s="61"/>
      <c r="G456" s="277"/>
      <c r="H456" s="277"/>
      <c r="I456" s="277"/>
      <c r="J456" s="277"/>
      <c r="K456" s="277"/>
      <c r="L456" s="277"/>
      <c r="M456" s="277"/>
      <c r="N456" s="277"/>
      <c r="O456" s="277"/>
      <c r="P456" s="277"/>
      <c r="Q456" s="308">
        <v>-1449</v>
      </c>
      <c r="R456" s="277"/>
      <c r="S456" s="308"/>
      <c r="T456" s="277"/>
      <c r="U456" s="308"/>
      <c r="V456" s="277"/>
      <c r="W456" s="308"/>
      <c r="X456" s="277"/>
      <c r="Y456" s="308">
        <v>-1449</v>
      </c>
      <c r="Z456" s="277"/>
      <c r="AA456" s="308">
        <v>-735</v>
      </c>
      <c r="AB456" s="277"/>
      <c r="AC456" s="308">
        <v>-2184</v>
      </c>
      <c r="AD456" s="210"/>
      <c r="AE456" s="18"/>
    </row>
    <row r="457" spans="1:31" ht="25.9">
      <c r="A457" s="61"/>
      <c r="B457" s="247" t="s">
        <v>378</v>
      </c>
      <c r="C457" s="210"/>
      <c r="D457" s="210"/>
      <c r="E457" s="258"/>
      <c r="F457" s="61"/>
      <c r="G457" s="277"/>
      <c r="H457" s="277"/>
      <c r="I457" s="277"/>
      <c r="J457" s="277"/>
      <c r="K457" s="277"/>
      <c r="L457" s="277"/>
      <c r="M457" s="277"/>
      <c r="N457" s="277"/>
      <c r="O457" s="277"/>
      <c r="P457" s="277"/>
      <c r="Q457" s="313"/>
      <c r="R457" s="277"/>
      <c r="S457" s="313"/>
      <c r="T457" s="277"/>
      <c r="U457" s="313"/>
      <c r="V457" s="277"/>
      <c r="W457" s="313"/>
      <c r="X457" s="277"/>
      <c r="Y457" s="313"/>
      <c r="Z457" s="277"/>
      <c r="AA457" s="313"/>
      <c r="AB457" s="277"/>
      <c r="AC457" s="313"/>
      <c r="AD457" s="210"/>
      <c r="AE457" s="18"/>
    </row>
    <row r="458" spans="1:31" ht="25.9">
      <c r="A458" s="61"/>
      <c r="B458" s="210"/>
      <c r="C458" s="210" t="s">
        <v>379</v>
      </c>
      <c r="D458" s="210"/>
      <c r="E458" s="258"/>
      <c r="F458" s="61"/>
      <c r="G458" s="277"/>
      <c r="H458" s="277"/>
      <c r="I458" s="277"/>
      <c r="J458" s="277"/>
      <c r="K458" s="277"/>
      <c r="L458" s="277"/>
      <c r="M458" s="277"/>
      <c r="N458" s="277"/>
      <c r="O458" s="277"/>
      <c r="P458" s="277"/>
      <c r="Q458" s="313"/>
      <c r="R458" s="277"/>
      <c r="S458" s="313"/>
      <c r="T458" s="277"/>
      <c r="U458" s="313"/>
      <c r="V458" s="277"/>
      <c r="W458" s="313"/>
      <c r="X458" s="277"/>
      <c r="Y458" s="313"/>
      <c r="Z458" s="277"/>
      <c r="AA458" s="313"/>
      <c r="AB458" s="277"/>
      <c r="AC458" s="313"/>
      <c r="AD458" s="210"/>
      <c r="AE458" s="18"/>
    </row>
    <row r="459" spans="1:31" ht="25.9">
      <c r="A459" s="61"/>
      <c r="B459" s="210"/>
      <c r="C459" s="210" t="s">
        <v>416</v>
      </c>
      <c r="D459" s="210"/>
      <c r="E459" s="259">
        <v>4</v>
      </c>
      <c r="F459" s="61"/>
      <c r="G459" s="277"/>
      <c r="H459" s="277"/>
      <c r="I459" s="277"/>
      <c r="J459" s="277"/>
      <c r="K459" s="277"/>
      <c r="L459" s="277"/>
      <c r="M459" s="277"/>
      <c r="N459" s="277"/>
      <c r="O459" s="277"/>
      <c r="P459" s="277"/>
      <c r="Q459" s="313">
        <v>165</v>
      </c>
      <c r="R459" s="277"/>
      <c r="S459" s="313"/>
      <c r="T459" s="277"/>
      <c r="U459" s="313"/>
      <c r="V459" s="277"/>
      <c r="W459" s="313">
        <v>0</v>
      </c>
      <c r="X459" s="277"/>
      <c r="Y459" s="313">
        <v>165</v>
      </c>
      <c r="Z459" s="277"/>
      <c r="AA459" s="313"/>
      <c r="AB459" s="277"/>
      <c r="AC459" s="313">
        <v>165</v>
      </c>
      <c r="AD459" s="210"/>
      <c r="AE459" s="18"/>
    </row>
    <row r="460" spans="1:31" ht="25.9">
      <c r="A460" s="248"/>
      <c r="B460" s="210" t="s">
        <v>345</v>
      </c>
      <c r="C460" s="210"/>
      <c r="D460" s="210"/>
      <c r="E460" s="258"/>
      <c r="F460" s="61"/>
      <c r="G460" s="277"/>
      <c r="H460" s="277"/>
      <c r="I460" s="277"/>
      <c r="J460" s="277"/>
      <c r="K460" s="277"/>
      <c r="L460" s="277"/>
      <c r="M460" s="277"/>
      <c r="N460" s="277"/>
      <c r="O460" s="277"/>
      <c r="P460" s="277"/>
      <c r="Q460" s="309"/>
      <c r="R460" s="277"/>
      <c r="S460" s="309">
        <v>0</v>
      </c>
      <c r="T460" s="277"/>
      <c r="U460" s="309">
        <v>-1690</v>
      </c>
      <c r="V460" s="277"/>
      <c r="W460" s="309">
        <v>-1690</v>
      </c>
      <c r="X460" s="277"/>
      <c r="Y460" s="309">
        <v>-1690</v>
      </c>
      <c r="Z460" s="277"/>
      <c r="AA460" s="309">
        <v>88</v>
      </c>
      <c r="AB460" s="277"/>
      <c r="AC460" s="309">
        <v>-1602</v>
      </c>
      <c r="AD460" s="210"/>
      <c r="AE460" s="18"/>
    </row>
    <row r="461" spans="1:31" ht="25.9">
      <c r="A461" s="210" t="s">
        <v>392</v>
      </c>
      <c r="B461" s="61"/>
      <c r="C461" s="210"/>
      <c r="D461" s="210"/>
      <c r="E461" s="258"/>
      <c r="F461" s="61"/>
      <c r="G461" s="277"/>
      <c r="H461" s="277"/>
      <c r="I461" s="277"/>
      <c r="J461" s="277"/>
      <c r="K461" s="277"/>
      <c r="L461" s="277"/>
      <c r="M461" s="277"/>
      <c r="N461" s="277"/>
      <c r="O461" s="277"/>
      <c r="P461" s="277"/>
      <c r="Q461" s="277">
        <v>-1284</v>
      </c>
      <c r="R461" s="277"/>
      <c r="S461" s="277">
        <v>0</v>
      </c>
      <c r="T461" s="277"/>
      <c r="U461" s="277">
        <v>-1690</v>
      </c>
      <c r="V461" s="277"/>
      <c r="W461" s="277">
        <v>-1690</v>
      </c>
      <c r="X461" s="277"/>
      <c r="Y461" s="277">
        <v>-2974</v>
      </c>
      <c r="Z461" s="277"/>
      <c r="AA461" s="277">
        <v>-647</v>
      </c>
      <c r="AB461" s="277"/>
      <c r="AC461" s="277">
        <v>-3621</v>
      </c>
      <c r="AD461" s="210"/>
      <c r="AE461" s="18"/>
    </row>
    <row r="462" spans="1:31" ht="25.9">
      <c r="A462" s="210"/>
      <c r="B462" s="210" t="s">
        <v>433</v>
      </c>
      <c r="C462" s="210"/>
      <c r="D462" s="210"/>
      <c r="E462" s="258"/>
      <c r="F462" s="61"/>
      <c r="G462" s="277"/>
      <c r="H462" s="277"/>
      <c r="I462" s="277"/>
      <c r="J462" s="277"/>
      <c r="K462" s="277"/>
      <c r="L462" s="277"/>
      <c r="M462" s="277">
        <v>-1134</v>
      </c>
      <c r="N462" s="277"/>
      <c r="O462" s="277"/>
      <c r="P462" s="277"/>
      <c r="Q462" s="277"/>
      <c r="R462" s="277"/>
      <c r="S462" s="277"/>
      <c r="T462" s="277"/>
      <c r="U462" s="277"/>
      <c r="V462" s="277"/>
      <c r="W462" s="277"/>
      <c r="X462" s="277"/>
      <c r="Y462" s="277">
        <v>-1134</v>
      </c>
      <c r="Z462" s="277"/>
      <c r="AA462" s="277">
        <v>1134</v>
      </c>
      <c r="AB462" s="277"/>
      <c r="AC462" s="277">
        <v>0</v>
      </c>
      <c r="AD462" s="210"/>
      <c r="AE462" s="18"/>
    </row>
    <row r="463" spans="1:31" ht="25.9">
      <c r="A463" s="61"/>
      <c r="B463" s="210" t="s">
        <v>303</v>
      </c>
      <c r="C463" s="210"/>
      <c r="D463" s="210"/>
      <c r="E463" s="258"/>
      <c r="F463" s="61"/>
      <c r="G463" s="277"/>
      <c r="H463" s="277"/>
      <c r="I463" s="277"/>
      <c r="J463" s="277"/>
      <c r="K463" s="277"/>
      <c r="L463" s="277"/>
      <c r="M463" s="277"/>
      <c r="N463" s="277"/>
      <c r="O463" s="277"/>
      <c r="P463" s="277"/>
      <c r="Q463" s="277"/>
      <c r="R463" s="277"/>
      <c r="S463" s="277"/>
      <c r="T463" s="277"/>
      <c r="U463" s="277"/>
      <c r="V463" s="277"/>
      <c r="W463" s="277"/>
      <c r="X463" s="277"/>
      <c r="Y463" s="277"/>
      <c r="Z463" s="277"/>
      <c r="AA463" s="277"/>
      <c r="AB463" s="277"/>
      <c r="AC463" s="277"/>
      <c r="AD463" s="210"/>
      <c r="AE463" s="18"/>
    </row>
    <row r="464" spans="1:31" ht="25.9">
      <c r="A464" s="248"/>
      <c r="B464" s="210"/>
      <c r="C464" s="210" t="s">
        <v>359</v>
      </c>
      <c r="D464" s="210"/>
      <c r="E464" s="259"/>
      <c r="F464" s="61"/>
      <c r="G464" s="277"/>
      <c r="H464" s="277"/>
      <c r="I464" s="277"/>
      <c r="J464" s="277"/>
      <c r="K464" s="277"/>
      <c r="L464" s="277"/>
      <c r="M464" s="277"/>
      <c r="N464" s="277"/>
      <c r="O464" s="277"/>
      <c r="P464" s="277"/>
      <c r="Q464" s="277"/>
      <c r="R464" s="277"/>
      <c r="S464" s="277"/>
      <c r="T464" s="277"/>
      <c r="U464" s="277"/>
      <c r="V464" s="277"/>
      <c r="W464" s="277"/>
      <c r="X464" s="277"/>
      <c r="Y464" s="277"/>
      <c r="Z464" s="277"/>
      <c r="AA464" s="277">
        <v>-37</v>
      </c>
      <c r="AB464" s="277"/>
      <c r="AC464" s="277">
        <v>-37</v>
      </c>
      <c r="AD464" s="210"/>
      <c r="AE464" s="18"/>
    </row>
    <row r="465" spans="1:31" ht="26.25" thickBot="1">
      <c r="A465" s="248" t="s">
        <v>426</v>
      </c>
      <c r="B465" s="210"/>
      <c r="C465" s="210"/>
      <c r="D465" s="210"/>
      <c r="E465" s="258"/>
      <c r="F465" s="61"/>
      <c r="G465" s="310">
        <v>200007</v>
      </c>
      <c r="H465" s="277"/>
      <c r="I465" s="310">
        <v>331679</v>
      </c>
      <c r="J465" s="277">
        <v>0</v>
      </c>
      <c r="K465" s="310">
        <v>25046</v>
      </c>
      <c r="L465" s="277">
        <v>0</v>
      </c>
      <c r="M465" s="310">
        <v>-1134</v>
      </c>
      <c r="N465" s="277"/>
      <c r="O465" s="310">
        <v>11328</v>
      </c>
      <c r="P465" s="277"/>
      <c r="Q465" s="310">
        <v>43170</v>
      </c>
      <c r="R465" s="277"/>
      <c r="S465" s="310">
        <v>0</v>
      </c>
      <c r="T465" s="277"/>
      <c r="U465" s="310">
        <v>-2017</v>
      </c>
      <c r="V465" s="277"/>
      <c r="W465" s="310">
        <v>-2017</v>
      </c>
      <c r="X465" s="277"/>
      <c r="Y465" s="310">
        <v>608079</v>
      </c>
      <c r="Z465" s="277"/>
      <c r="AA465" s="310">
        <v>617</v>
      </c>
      <c r="AB465" s="277"/>
      <c r="AC465" s="310">
        <v>608696</v>
      </c>
      <c r="AD465" s="210"/>
      <c r="AE465" s="18"/>
    </row>
    <row r="466" spans="1:31" ht="26.25" thickTop="1">
      <c r="A466" s="127"/>
      <c r="B466" s="180"/>
      <c r="C466" s="180"/>
      <c r="D466" s="180"/>
      <c r="E466" s="258"/>
      <c r="F466" s="180"/>
      <c r="G466" s="181"/>
      <c r="H466" s="181"/>
      <c r="I466" s="181"/>
      <c r="J466" s="181"/>
      <c r="K466" s="181"/>
      <c r="L466" s="181"/>
      <c r="M466" s="181"/>
      <c r="N466" s="181"/>
      <c r="O466" s="181"/>
      <c r="P466" s="181"/>
      <c r="Q466" s="181"/>
      <c r="R466" s="181"/>
      <c r="S466" s="181"/>
      <c r="T466" s="181"/>
      <c r="U466" s="181"/>
      <c r="V466" s="181"/>
      <c r="W466" s="181"/>
      <c r="X466" s="181"/>
      <c r="Y466" s="181"/>
      <c r="Z466" s="181"/>
      <c r="AA466" s="181"/>
      <c r="AB466" s="181"/>
      <c r="AC466" s="181"/>
      <c r="AD466" s="210"/>
      <c r="AE466" s="18"/>
    </row>
    <row r="467" spans="1:31" ht="25.9">
      <c r="A467" s="127"/>
      <c r="B467" s="180"/>
      <c r="C467" s="180"/>
      <c r="D467" s="180"/>
      <c r="E467" s="258"/>
      <c r="F467" s="180"/>
      <c r="G467" s="181"/>
      <c r="H467" s="181"/>
      <c r="I467" s="181"/>
      <c r="J467" s="181"/>
      <c r="K467" s="181"/>
      <c r="L467" s="181"/>
      <c r="M467" s="181"/>
      <c r="N467" s="181"/>
      <c r="O467" s="181"/>
      <c r="P467" s="181"/>
      <c r="Q467" s="181"/>
      <c r="R467" s="181"/>
      <c r="S467" s="181"/>
      <c r="T467" s="181"/>
      <c r="U467" s="181"/>
      <c r="V467" s="181"/>
      <c r="W467" s="181"/>
      <c r="X467" s="181"/>
      <c r="Y467" s="181"/>
      <c r="Z467" s="181"/>
      <c r="AA467" s="181"/>
      <c r="AB467" s="181"/>
      <c r="AC467" s="181"/>
      <c r="AD467" s="210"/>
      <c r="AE467" s="18"/>
    </row>
    <row r="468" spans="1:31" ht="25.9">
      <c r="A468" s="127"/>
      <c r="B468" s="180"/>
      <c r="C468" s="180"/>
      <c r="D468" s="180"/>
      <c r="E468" s="258"/>
      <c r="F468" s="180"/>
      <c r="G468" s="181"/>
      <c r="H468" s="181"/>
      <c r="I468" s="181"/>
      <c r="J468" s="181"/>
      <c r="K468" s="181"/>
      <c r="L468" s="181"/>
      <c r="M468" s="181"/>
      <c r="N468" s="181"/>
      <c r="O468" s="181"/>
      <c r="P468" s="181"/>
      <c r="Q468" s="181"/>
      <c r="R468" s="181"/>
      <c r="S468" s="181"/>
      <c r="T468" s="181"/>
      <c r="U468" s="181"/>
      <c r="V468" s="181"/>
      <c r="W468" s="181"/>
      <c r="X468" s="181"/>
      <c r="Y468" s="181"/>
      <c r="Z468" s="181"/>
      <c r="AA468" s="181"/>
      <c r="AB468" s="181"/>
      <c r="AC468" s="181"/>
      <c r="AD468" s="210"/>
      <c r="AE468" s="18"/>
    </row>
    <row r="469" spans="1:31" ht="25.9">
      <c r="A469" s="127"/>
      <c r="B469" s="180"/>
      <c r="C469" s="180"/>
      <c r="D469" s="180"/>
      <c r="E469" s="258"/>
      <c r="F469" s="180"/>
      <c r="G469" s="181"/>
      <c r="H469" s="181"/>
      <c r="I469" s="181"/>
      <c r="J469" s="181"/>
      <c r="K469" s="181"/>
      <c r="L469" s="181"/>
      <c r="M469" s="181"/>
      <c r="N469" s="181"/>
      <c r="O469" s="181"/>
      <c r="P469" s="181"/>
      <c r="Q469" s="181"/>
      <c r="R469" s="181"/>
      <c r="S469" s="181"/>
      <c r="T469" s="181"/>
      <c r="U469" s="181"/>
      <c r="V469" s="181"/>
      <c r="W469" s="181"/>
      <c r="X469" s="181"/>
      <c r="Y469" s="181"/>
      <c r="Z469" s="181"/>
      <c r="AA469" s="181"/>
      <c r="AB469" s="181"/>
      <c r="AC469" s="181"/>
      <c r="AD469" s="210"/>
      <c r="AE469" s="18"/>
    </row>
    <row r="470" spans="1:31" ht="25.9">
      <c r="A470" s="127"/>
      <c r="B470" s="180"/>
      <c r="C470" s="180"/>
      <c r="D470" s="180"/>
      <c r="E470" s="258"/>
      <c r="F470" s="180"/>
      <c r="G470" s="181"/>
      <c r="H470" s="181"/>
      <c r="I470" s="181"/>
      <c r="J470" s="181"/>
      <c r="K470" s="181"/>
      <c r="L470" s="181"/>
      <c r="M470" s="181"/>
      <c r="N470" s="181"/>
      <c r="O470" s="181"/>
      <c r="P470" s="181"/>
      <c r="Q470" s="181"/>
      <c r="R470" s="181"/>
      <c r="S470" s="181"/>
      <c r="T470" s="181"/>
      <c r="U470" s="181"/>
      <c r="V470" s="181"/>
      <c r="W470" s="181"/>
      <c r="X470" s="181"/>
      <c r="Y470" s="181"/>
      <c r="Z470" s="181"/>
      <c r="AA470" s="181"/>
      <c r="AB470" s="181"/>
      <c r="AC470" s="181"/>
      <c r="AD470" s="210"/>
      <c r="AE470" s="18"/>
    </row>
    <row r="471" spans="1:31" ht="25.9">
      <c r="A471" s="127"/>
      <c r="B471" s="180"/>
      <c r="C471" s="180"/>
      <c r="D471" s="180"/>
      <c r="E471" s="258"/>
      <c r="F471" s="180"/>
      <c r="G471" s="181"/>
      <c r="H471" s="181"/>
      <c r="I471" s="181"/>
      <c r="J471" s="181"/>
      <c r="K471" s="181"/>
      <c r="L471" s="181"/>
      <c r="M471" s="181"/>
      <c r="N471" s="181"/>
      <c r="O471" s="181"/>
      <c r="P471" s="181"/>
      <c r="Q471" s="181"/>
      <c r="R471" s="181"/>
      <c r="S471" s="181"/>
      <c r="T471" s="181"/>
      <c r="U471" s="181"/>
      <c r="V471" s="181"/>
      <c r="W471" s="181"/>
      <c r="X471" s="181"/>
      <c r="Y471" s="181"/>
      <c r="Z471" s="181"/>
      <c r="AA471" s="181"/>
      <c r="AB471" s="181"/>
      <c r="AC471" s="181"/>
      <c r="AD471" s="210"/>
      <c r="AE471" s="18"/>
    </row>
    <row r="472" spans="1:31" ht="25.9">
      <c r="A472" s="127"/>
      <c r="B472" s="180"/>
      <c r="C472" s="180"/>
      <c r="D472" s="180"/>
      <c r="E472" s="258"/>
      <c r="F472" s="180"/>
      <c r="G472" s="181"/>
      <c r="H472" s="181"/>
      <c r="I472" s="181"/>
      <c r="J472" s="181"/>
      <c r="K472" s="181"/>
      <c r="L472" s="181"/>
      <c r="M472" s="181"/>
      <c r="N472" s="181"/>
      <c r="O472" s="181"/>
      <c r="P472" s="181"/>
      <c r="Q472" s="181"/>
      <c r="R472" s="181"/>
      <c r="S472" s="181"/>
      <c r="T472" s="181"/>
      <c r="U472" s="181"/>
      <c r="V472" s="181"/>
      <c r="W472" s="181"/>
      <c r="X472" s="181"/>
      <c r="Y472" s="181"/>
      <c r="Z472" s="181"/>
      <c r="AA472" s="181"/>
      <c r="AB472" s="181"/>
      <c r="AC472" s="181"/>
      <c r="AD472" s="210"/>
      <c r="AE472" s="18"/>
    </row>
    <row r="473" spans="1:31" ht="25.9">
      <c r="A473" s="209" t="s">
        <v>206</v>
      </c>
      <c r="B473" s="210"/>
      <c r="C473" s="210"/>
      <c r="D473" s="210"/>
      <c r="E473" s="210"/>
      <c r="F473" s="210"/>
      <c r="G473" s="210"/>
      <c r="H473" s="210"/>
      <c r="I473" s="210"/>
      <c r="J473" s="210"/>
      <c r="K473" s="210"/>
      <c r="L473" s="210"/>
      <c r="M473" s="210"/>
      <c r="N473" s="210"/>
      <c r="O473" s="210"/>
      <c r="P473" s="210"/>
      <c r="Q473" s="210"/>
      <c r="R473" s="210"/>
      <c r="S473" s="210"/>
      <c r="T473" s="210"/>
      <c r="U473" s="210"/>
      <c r="V473" s="210"/>
      <c r="W473" s="210"/>
      <c r="X473" s="210"/>
      <c r="Y473" s="210"/>
      <c r="Z473" s="210"/>
      <c r="AA473" s="210"/>
      <c r="AB473" s="210"/>
      <c r="AC473" s="18" t="s">
        <v>363</v>
      </c>
      <c r="AD473" s="210"/>
      <c r="AE473" s="18"/>
    </row>
    <row r="474" spans="1:31" ht="21.6" customHeight="1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266" t="s">
        <v>190</v>
      </c>
    </row>
    <row r="475" spans="1:31" ht="21.6" customHeight="1">
      <c r="A475" s="93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92"/>
      <c r="N475" s="61"/>
      <c r="O475" s="61"/>
      <c r="P475" s="61"/>
      <c r="Q475" s="61"/>
      <c r="R475" s="61"/>
      <c r="S475" s="61"/>
      <c r="T475" s="61"/>
      <c r="U475" s="61"/>
      <c r="V475" s="61"/>
      <c r="W475" s="266" t="s">
        <v>191</v>
      </c>
    </row>
    <row r="476" spans="1:31" ht="21.6" customHeight="1">
      <c r="A476" s="393" t="s">
        <v>181</v>
      </c>
      <c r="B476" s="393"/>
      <c r="C476" s="393"/>
      <c r="D476" s="393"/>
      <c r="E476" s="393"/>
      <c r="F476" s="393"/>
      <c r="G476" s="393"/>
      <c r="H476" s="393"/>
      <c r="I476" s="393"/>
      <c r="J476" s="393"/>
      <c r="K476" s="393"/>
      <c r="L476" s="393"/>
      <c r="M476" s="393"/>
      <c r="N476" s="393"/>
      <c r="O476" s="393"/>
      <c r="P476" s="393"/>
      <c r="Q476" s="393"/>
      <c r="R476" s="393"/>
      <c r="S476" s="393"/>
      <c r="T476" s="393"/>
      <c r="U476" s="393"/>
      <c r="V476" s="393"/>
      <c r="W476" s="393"/>
    </row>
    <row r="477" spans="1:31" ht="21.6" customHeight="1">
      <c r="A477" s="393" t="s">
        <v>193</v>
      </c>
      <c r="B477" s="393"/>
      <c r="C477" s="393"/>
      <c r="D477" s="393"/>
      <c r="E477" s="393"/>
      <c r="F477" s="393"/>
      <c r="G477" s="393"/>
      <c r="H477" s="393"/>
      <c r="I477" s="393"/>
      <c r="J477" s="393"/>
      <c r="K477" s="393"/>
      <c r="L477" s="393"/>
      <c r="M477" s="393"/>
      <c r="N477" s="393"/>
      <c r="O477" s="393"/>
      <c r="P477" s="393"/>
      <c r="Q477" s="393"/>
      <c r="R477" s="393"/>
      <c r="S477" s="393"/>
      <c r="T477" s="393"/>
      <c r="U477" s="393"/>
      <c r="V477" s="393"/>
      <c r="W477" s="393"/>
    </row>
    <row r="478" spans="1:31" ht="21.6" customHeight="1">
      <c r="A478" s="393" t="s">
        <v>424</v>
      </c>
      <c r="B478" s="393"/>
      <c r="C478" s="393"/>
      <c r="D478" s="393"/>
      <c r="E478" s="393"/>
      <c r="F478" s="393"/>
      <c r="G478" s="393"/>
      <c r="H478" s="393"/>
      <c r="I478" s="393"/>
      <c r="J478" s="393"/>
      <c r="K478" s="393"/>
      <c r="L478" s="393"/>
      <c r="M478" s="393"/>
      <c r="N478" s="393"/>
      <c r="O478" s="393"/>
      <c r="P478" s="393"/>
      <c r="Q478" s="393"/>
      <c r="R478" s="393"/>
      <c r="S478" s="393"/>
      <c r="T478" s="393"/>
      <c r="U478" s="393"/>
      <c r="V478" s="393"/>
      <c r="W478" s="393"/>
    </row>
    <row r="479" spans="1:31" ht="21.6" customHeight="1">
      <c r="A479" s="393" t="s">
        <v>184</v>
      </c>
      <c r="B479" s="393"/>
      <c r="C479" s="393"/>
      <c r="D479" s="393"/>
      <c r="E479" s="393"/>
      <c r="F479" s="393"/>
      <c r="G479" s="393"/>
      <c r="H479" s="393"/>
      <c r="I479" s="393"/>
      <c r="J479" s="393"/>
      <c r="K479" s="393"/>
      <c r="L479" s="393"/>
      <c r="M479" s="393"/>
      <c r="N479" s="393"/>
      <c r="O479" s="393"/>
      <c r="P479" s="393"/>
      <c r="Q479" s="393"/>
      <c r="R479" s="393"/>
      <c r="S479" s="393"/>
      <c r="T479" s="393"/>
      <c r="U479" s="393"/>
      <c r="V479" s="393"/>
      <c r="W479" s="393"/>
    </row>
    <row r="480" spans="1:31" ht="21.6" customHeight="1">
      <c r="A480" s="226"/>
      <c r="B480" s="226"/>
      <c r="C480" s="226"/>
      <c r="D480" s="226"/>
      <c r="E480" s="226"/>
      <c r="F480" s="226"/>
      <c r="G480" s="394" t="s">
        <v>372</v>
      </c>
      <c r="H480" s="394"/>
      <c r="I480" s="394"/>
      <c r="J480" s="394"/>
      <c r="K480" s="394"/>
      <c r="L480" s="394"/>
      <c r="M480" s="394"/>
      <c r="N480" s="394"/>
      <c r="O480" s="394"/>
      <c r="P480" s="394"/>
      <c r="Q480" s="394"/>
      <c r="R480" s="394"/>
      <c r="S480" s="394"/>
      <c r="T480" s="394"/>
      <c r="U480" s="394"/>
      <c r="V480" s="394"/>
      <c r="W480" s="394"/>
    </row>
    <row r="481" spans="1:23" ht="24">
      <c r="A481" s="94"/>
      <c r="B481" s="94"/>
      <c r="C481" s="94"/>
      <c r="D481" s="94"/>
      <c r="E481" s="94"/>
      <c r="F481" s="94"/>
      <c r="G481" s="385" t="s">
        <v>199</v>
      </c>
      <c r="H481" s="272"/>
      <c r="I481" s="385" t="s">
        <v>200</v>
      </c>
      <c r="J481" s="265"/>
      <c r="K481" s="385" t="s">
        <v>261</v>
      </c>
      <c r="L481" s="265"/>
      <c r="M481" s="273" t="s">
        <v>195</v>
      </c>
      <c r="N481" s="273"/>
      <c r="O481" s="273"/>
      <c r="P481" s="274"/>
      <c r="Q481" s="388" t="s">
        <v>253</v>
      </c>
      <c r="R481" s="388"/>
      <c r="S481" s="388"/>
      <c r="T481" s="388"/>
      <c r="U481" s="388"/>
      <c r="V481" s="272"/>
      <c r="W481" s="389" t="s">
        <v>202</v>
      </c>
    </row>
    <row r="482" spans="1:23" ht="54" customHeight="1">
      <c r="A482" s="94"/>
      <c r="B482" s="94"/>
      <c r="C482" s="94"/>
      <c r="D482" s="94"/>
      <c r="E482" s="94"/>
      <c r="F482" s="94"/>
      <c r="G482" s="386"/>
      <c r="H482" s="274"/>
      <c r="I482" s="386"/>
      <c r="J482" s="275"/>
      <c r="K482" s="386"/>
      <c r="L482" s="275"/>
      <c r="M482" s="385" t="s">
        <v>196</v>
      </c>
      <c r="N482" s="276"/>
      <c r="O482" s="391" t="s">
        <v>197</v>
      </c>
      <c r="P482" s="274"/>
      <c r="Q482" s="385" t="s">
        <v>376</v>
      </c>
      <c r="R482" s="274"/>
      <c r="S482" s="385" t="s">
        <v>274</v>
      </c>
      <c r="T482" s="274"/>
      <c r="U482" s="385" t="s">
        <v>300</v>
      </c>
      <c r="V482" s="272"/>
      <c r="W482" s="389"/>
    </row>
    <row r="483" spans="1:23" ht="54" customHeight="1">
      <c r="A483" s="95"/>
      <c r="B483" s="61"/>
      <c r="C483" s="61"/>
      <c r="D483" s="61"/>
      <c r="E483" s="361" t="s">
        <v>391</v>
      </c>
      <c r="F483" s="97"/>
      <c r="G483" s="387"/>
      <c r="H483" s="272"/>
      <c r="I483" s="387"/>
      <c r="J483" s="265"/>
      <c r="K483" s="387"/>
      <c r="L483" s="265"/>
      <c r="M483" s="390"/>
      <c r="N483" s="272"/>
      <c r="O483" s="392"/>
      <c r="P483" s="272"/>
      <c r="Q483" s="390"/>
      <c r="R483" s="272"/>
      <c r="S483" s="390"/>
      <c r="T483" s="272"/>
      <c r="U483" s="390"/>
      <c r="V483" s="272"/>
      <c r="W483" s="390"/>
    </row>
    <row r="484" spans="1:23" ht="21.6" customHeight="1">
      <c r="A484" s="250" t="s">
        <v>275</v>
      </c>
      <c r="B484" s="210"/>
      <c r="C484" s="210"/>
      <c r="D484" s="210"/>
      <c r="E484" s="257"/>
      <c r="F484" s="61"/>
      <c r="G484" s="96"/>
      <c r="H484" s="96"/>
      <c r="I484" s="96"/>
      <c r="J484" s="97"/>
      <c r="K484" s="96"/>
      <c r="L484" s="97"/>
      <c r="M484" s="96"/>
      <c r="N484" s="96"/>
      <c r="O484" s="96"/>
      <c r="P484" s="96"/>
      <c r="Q484" s="96"/>
      <c r="R484" s="96"/>
      <c r="S484" s="96"/>
      <c r="T484" s="96"/>
      <c r="U484" s="96"/>
      <c r="V484" s="96"/>
      <c r="W484" s="96"/>
    </row>
    <row r="485" spans="1:23" ht="21.6" customHeight="1">
      <c r="A485" s="251" t="s">
        <v>401</v>
      </c>
      <c r="B485" s="252"/>
      <c r="C485" s="210"/>
      <c r="D485" s="210"/>
      <c r="E485" s="258"/>
      <c r="F485" s="61"/>
      <c r="G485" s="314">
        <v>200007</v>
      </c>
      <c r="H485" s="315"/>
      <c r="I485" s="314">
        <v>331679</v>
      </c>
      <c r="J485" s="316"/>
      <c r="K485" s="314">
        <v>27975</v>
      </c>
      <c r="L485" s="316"/>
      <c r="M485" s="314">
        <v>11328</v>
      </c>
      <c r="N485" s="314"/>
      <c r="O485" s="314">
        <v>10023</v>
      </c>
      <c r="P485" s="314"/>
      <c r="Q485" s="314">
        <v>1197</v>
      </c>
      <c r="R485" s="314"/>
      <c r="S485" s="314">
        <v>-1059</v>
      </c>
      <c r="T485" s="314"/>
      <c r="U485" s="314">
        <v>138</v>
      </c>
      <c r="V485" s="278"/>
      <c r="W485" s="278">
        <v>581150</v>
      </c>
    </row>
    <row r="486" spans="1:23" ht="21.6" customHeight="1">
      <c r="A486" s="247" t="s">
        <v>378</v>
      </c>
      <c r="B486" s="210"/>
      <c r="C486" s="210"/>
      <c r="D486" s="210"/>
      <c r="E486" s="258"/>
      <c r="F486" s="61"/>
      <c r="G486" s="314"/>
      <c r="H486" s="315"/>
      <c r="I486" s="314"/>
      <c r="J486" s="316"/>
      <c r="K486" s="314"/>
      <c r="L486" s="316"/>
      <c r="M486" s="314"/>
      <c r="N486" s="314"/>
      <c r="O486" s="314"/>
      <c r="P486" s="314"/>
      <c r="Q486" s="314"/>
      <c r="R486" s="314"/>
      <c r="S486" s="314"/>
      <c r="T486" s="314"/>
      <c r="U486" s="314"/>
      <c r="V486" s="278"/>
      <c r="W486" s="278"/>
    </row>
    <row r="487" spans="1:23" ht="21.6" customHeight="1">
      <c r="A487" s="210"/>
      <c r="B487" s="210" t="s">
        <v>379</v>
      </c>
      <c r="C487" s="210"/>
      <c r="D487" s="210"/>
      <c r="E487" s="258"/>
      <c r="F487" s="61"/>
      <c r="G487" s="314"/>
      <c r="H487" s="315"/>
      <c r="I487" s="314"/>
      <c r="J487" s="316"/>
      <c r="K487" s="314"/>
      <c r="L487" s="316"/>
      <c r="M487" s="314"/>
      <c r="N487" s="314"/>
      <c r="O487" s="314"/>
      <c r="P487" s="314"/>
      <c r="Q487" s="314"/>
      <c r="R487" s="314"/>
      <c r="S487" s="314"/>
      <c r="T487" s="314"/>
      <c r="U487" s="314"/>
      <c r="V487" s="278"/>
      <c r="W487" s="278"/>
    </row>
    <row r="488" spans="1:23" ht="21.6" customHeight="1">
      <c r="A488" s="210"/>
      <c r="B488" s="210" t="s">
        <v>416</v>
      </c>
      <c r="C488" s="210"/>
      <c r="D488" s="210"/>
      <c r="E488" s="259">
        <v>4</v>
      </c>
      <c r="F488" s="61"/>
      <c r="G488" s="178"/>
      <c r="H488" s="315"/>
      <c r="I488" s="178"/>
      <c r="J488" s="316"/>
      <c r="K488" s="178"/>
      <c r="L488" s="316"/>
      <c r="M488" s="178"/>
      <c r="N488" s="314"/>
      <c r="O488" s="178">
        <v>1197</v>
      </c>
      <c r="P488" s="314"/>
      <c r="Q488" s="178">
        <v>-1197</v>
      </c>
      <c r="R488" s="314"/>
      <c r="S488" s="178">
        <v>0</v>
      </c>
      <c r="T488" s="314"/>
      <c r="U488" s="364">
        <v>-1197</v>
      </c>
      <c r="V488" s="278"/>
      <c r="W488" s="83">
        <v>0</v>
      </c>
    </row>
    <row r="489" spans="1:23" ht="21.6" customHeight="1">
      <c r="A489" s="251" t="s">
        <v>402</v>
      </c>
      <c r="B489" s="252"/>
      <c r="C489" s="210"/>
      <c r="D489" s="210"/>
      <c r="E489" s="258"/>
      <c r="F489" s="61"/>
      <c r="G489" s="314">
        <v>200007</v>
      </c>
      <c r="H489" s="315"/>
      <c r="I489" s="314">
        <v>331679</v>
      </c>
      <c r="J489" s="316"/>
      <c r="K489" s="314">
        <v>27975</v>
      </c>
      <c r="L489" s="316"/>
      <c r="M489" s="314">
        <v>11328</v>
      </c>
      <c r="N489" s="314"/>
      <c r="O489" s="314">
        <v>11220</v>
      </c>
      <c r="P489" s="314"/>
      <c r="Q489" s="314">
        <v>0</v>
      </c>
      <c r="R489" s="314"/>
      <c r="S489" s="314">
        <v>-1059</v>
      </c>
      <c r="T489" s="314"/>
      <c r="U489" s="314">
        <v>-1059</v>
      </c>
      <c r="V489" s="278"/>
      <c r="W489" s="314">
        <v>581150</v>
      </c>
    </row>
    <row r="490" spans="1:23" ht="21.6" customHeight="1">
      <c r="A490" s="248" t="s">
        <v>350</v>
      </c>
      <c r="B490" s="252"/>
      <c r="C490" s="210"/>
      <c r="D490" s="210"/>
      <c r="E490" s="258"/>
      <c r="F490" s="61"/>
      <c r="G490" s="314"/>
      <c r="H490" s="315"/>
      <c r="I490" s="314"/>
      <c r="J490" s="316"/>
      <c r="K490" s="314"/>
      <c r="L490" s="316"/>
      <c r="M490" s="314"/>
      <c r="N490" s="314"/>
      <c r="O490" s="314"/>
      <c r="P490" s="314"/>
      <c r="Q490" s="314"/>
      <c r="R490" s="314"/>
      <c r="S490" s="314"/>
      <c r="T490" s="314"/>
      <c r="U490" s="314"/>
      <c r="V490" s="278"/>
      <c r="W490" s="278"/>
    </row>
    <row r="491" spans="1:23" ht="21.6" customHeight="1">
      <c r="A491" s="248"/>
      <c r="B491" s="252" t="s">
        <v>431</v>
      </c>
      <c r="C491" s="210"/>
      <c r="D491" s="210"/>
      <c r="E491" s="258"/>
      <c r="F491" s="61"/>
      <c r="G491" s="314"/>
      <c r="H491" s="315"/>
      <c r="I491" s="314"/>
      <c r="J491" s="307"/>
      <c r="K491" s="314"/>
      <c r="L491" s="307"/>
      <c r="M491" s="314"/>
      <c r="N491" s="314"/>
      <c r="O491" s="317">
        <v>-8978</v>
      </c>
      <c r="P491" s="314"/>
      <c r="Q491" s="317"/>
      <c r="R491" s="314"/>
      <c r="S491" s="317"/>
      <c r="T491" s="314"/>
      <c r="U491" s="317">
        <v>0</v>
      </c>
      <c r="V491" s="314"/>
      <c r="W491" s="317">
        <v>-8978</v>
      </c>
    </row>
    <row r="492" spans="1:23" ht="21.6" customHeight="1">
      <c r="A492" s="248"/>
      <c r="B492" s="252" t="s">
        <v>341</v>
      </c>
      <c r="C492" s="210"/>
      <c r="D492" s="210"/>
      <c r="E492" s="258"/>
      <c r="F492" s="61"/>
      <c r="G492" s="314"/>
      <c r="H492" s="315"/>
      <c r="I492" s="314"/>
      <c r="J492" s="307"/>
      <c r="K492" s="314"/>
      <c r="L492" s="307"/>
      <c r="M492" s="314"/>
      <c r="N492" s="314"/>
      <c r="O492" s="318"/>
      <c r="P492" s="314"/>
      <c r="Q492" s="318">
        <v>0</v>
      </c>
      <c r="R492" s="314"/>
      <c r="S492" s="318">
        <v>0</v>
      </c>
      <c r="T492" s="314"/>
      <c r="U492" s="318">
        <v>0</v>
      </c>
      <c r="V492" s="314"/>
      <c r="W492" s="318">
        <v>0</v>
      </c>
    </row>
    <row r="493" spans="1:23" ht="21.6" customHeight="1">
      <c r="A493" s="248" t="s">
        <v>432</v>
      </c>
      <c r="B493" s="252"/>
      <c r="C493" s="210"/>
      <c r="D493" s="210"/>
      <c r="E493" s="258"/>
      <c r="F493" s="61"/>
      <c r="G493" s="314"/>
      <c r="H493" s="315"/>
      <c r="I493" s="314"/>
      <c r="J493" s="307"/>
      <c r="K493" s="314"/>
      <c r="L493" s="307"/>
      <c r="M493" s="314"/>
      <c r="N493" s="314"/>
      <c r="O493" s="314">
        <v>-8978</v>
      </c>
      <c r="P493" s="314"/>
      <c r="Q493" s="314">
        <v>0</v>
      </c>
      <c r="R493" s="314"/>
      <c r="S493" s="314">
        <v>0</v>
      </c>
      <c r="T493" s="314"/>
      <c r="U493" s="314">
        <v>0</v>
      </c>
      <c r="V493" s="314"/>
      <c r="W493" s="314">
        <v>-8978</v>
      </c>
    </row>
    <row r="494" spans="1:23" ht="21.6" customHeight="1" thickBot="1">
      <c r="A494" s="248" t="s">
        <v>427</v>
      </c>
      <c r="B494" s="252"/>
      <c r="C494" s="210"/>
      <c r="D494" s="210"/>
      <c r="E494" s="258"/>
      <c r="F494" s="61"/>
      <c r="G494" s="167">
        <v>200007</v>
      </c>
      <c r="H494" s="315"/>
      <c r="I494" s="167">
        <v>331679</v>
      </c>
      <c r="J494" s="316"/>
      <c r="K494" s="167">
        <v>27975</v>
      </c>
      <c r="L494" s="316"/>
      <c r="M494" s="167">
        <v>11328</v>
      </c>
      <c r="N494" s="314"/>
      <c r="O494" s="167">
        <v>2242</v>
      </c>
      <c r="P494" s="314"/>
      <c r="Q494" s="167">
        <v>0</v>
      </c>
      <c r="R494" s="314"/>
      <c r="S494" s="167">
        <v>-1059</v>
      </c>
      <c r="T494" s="314"/>
      <c r="U494" s="167">
        <v>-1059</v>
      </c>
      <c r="V494" s="278"/>
      <c r="W494" s="167">
        <v>572172</v>
      </c>
    </row>
    <row r="495" spans="1:23" ht="21.6" customHeight="1" thickTop="1">
      <c r="A495" s="249"/>
      <c r="B495" s="210"/>
      <c r="C495" s="210"/>
      <c r="D495" s="210"/>
      <c r="E495" s="258"/>
      <c r="F495" s="61"/>
      <c r="G495" s="315"/>
      <c r="H495" s="315"/>
      <c r="I495" s="315"/>
      <c r="J495" s="316"/>
      <c r="K495" s="315"/>
      <c r="L495" s="316"/>
      <c r="M495" s="315"/>
      <c r="N495" s="278"/>
      <c r="O495" s="278"/>
      <c r="P495" s="278"/>
      <c r="Q495" s="278"/>
      <c r="R495" s="278"/>
      <c r="S495" s="278"/>
      <c r="T495" s="278"/>
      <c r="U495" s="278"/>
      <c r="V495" s="278"/>
      <c r="W495" s="278"/>
    </row>
    <row r="496" spans="1:23" ht="21.6" customHeight="1">
      <c r="A496" s="248"/>
      <c r="B496" s="252"/>
      <c r="C496" s="210"/>
      <c r="D496" s="210"/>
      <c r="E496" s="258"/>
      <c r="F496" s="61"/>
      <c r="G496" s="278"/>
      <c r="H496" s="278"/>
      <c r="I496" s="278"/>
      <c r="J496" s="17"/>
      <c r="K496" s="278"/>
      <c r="L496" s="17"/>
      <c r="M496" s="278"/>
      <c r="N496" s="278"/>
      <c r="O496" s="278"/>
      <c r="P496" s="278"/>
      <c r="Q496" s="278"/>
      <c r="R496" s="278"/>
      <c r="S496" s="278"/>
      <c r="T496" s="278"/>
      <c r="U496" s="278"/>
      <c r="V496" s="278"/>
      <c r="W496" s="278"/>
    </row>
    <row r="497" spans="1:23" ht="21.6" customHeight="1">
      <c r="A497" s="248"/>
      <c r="B497" s="252"/>
      <c r="C497" s="210"/>
      <c r="D497" s="210"/>
      <c r="E497" s="258"/>
      <c r="F497" s="61"/>
      <c r="G497" s="278"/>
      <c r="H497" s="278"/>
      <c r="I497" s="278"/>
      <c r="J497" s="17"/>
      <c r="K497" s="278"/>
      <c r="L497" s="17"/>
      <c r="M497" s="278"/>
      <c r="N497" s="278"/>
      <c r="O497" s="278"/>
      <c r="P497" s="278"/>
      <c r="Q497" s="278"/>
      <c r="R497" s="278"/>
      <c r="S497" s="278"/>
      <c r="T497" s="278"/>
      <c r="U497" s="278"/>
      <c r="V497" s="278"/>
      <c r="W497" s="278"/>
    </row>
    <row r="498" spans="1:23" ht="21.6" customHeight="1">
      <c r="A498" s="248"/>
      <c r="B498" s="252"/>
      <c r="C498" s="210"/>
      <c r="D498" s="210"/>
      <c r="E498" s="258"/>
      <c r="F498" s="61"/>
      <c r="G498" s="278"/>
      <c r="H498" s="278"/>
      <c r="I498" s="278"/>
      <c r="J498" s="17"/>
      <c r="K498" s="278"/>
      <c r="L498" s="17"/>
      <c r="M498" s="278"/>
      <c r="N498" s="278"/>
      <c r="O498" s="278"/>
      <c r="P498" s="278"/>
      <c r="Q498" s="278"/>
      <c r="R498" s="278"/>
      <c r="S498" s="278"/>
      <c r="T498" s="278"/>
      <c r="U498" s="278"/>
      <c r="V498" s="278"/>
      <c r="W498" s="278"/>
    </row>
    <row r="499" spans="1:23" ht="21.6" customHeight="1">
      <c r="A499" s="248"/>
      <c r="B499" s="252"/>
      <c r="C499" s="210"/>
      <c r="D499" s="210"/>
      <c r="E499" s="258"/>
      <c r="F499" s="61"/>
      <c r="G499" s="278"/>
      <c r="H499" s="278"/>
      <c r="I499" s="278"/>
      <c r="J499" s="17"/>
      <c r="K499" s="278"/>
      <c r="L499" s="17"/>
      <c r="M499" s="278"/>
      <c r="N499" s="278"/>
      <c r="O499" s="278"/>
      <c r="P499" s="278"/>
      <c r="Q499" s="278"/>
      <c r="R499" s="278"/>
      <c r="S499" s="278"/>
      <c r="T499" s="278"/>
      <c r="U499" s="278"/>
      <c r="V499" s="278"/>
      <c r="W499" s="278"/>
    </row>
    <row r="500" spans="1:23" ht="21.6" customHeight="1">
      <c r="A500" s="60"/>
      <c r="B500" s="131"/>
      <c r="C500" s="61"/>
      <c r="D500" s="61"/>
      <c r="E500" s="61"/>
      <c r="F500" s="61"/>
      <c r="G500" s="278"/>
      <c r="H500" s="278"/>
      <c r="I500" s="278"/>
      <c r="J500" s="17"/>
      <c r="K500" s="278"/>
      <c r="L500" s="17"/>
      <c r="M500" s="278"/>
      <c r="N500" s="278"/>
      <c r="O500" s="278"/>
      <c r="P500" s="278"/>
      <c r="Q500" s="278"/>
      <c r="R500" s="278"/>
      <c r="S500" s="278"/>
      <c r="T500" s="278"/>
      <c r="U500" s="278"/>
      <c r="V500" s="278"/>
      <c r="W500" s="278"/>
    </row>
    <row r="501" spans="1:23" ht="21.6" customHeight="1">
      <c r="A501" s="60"/>
      <c r="B501" s="131"/>
      <c r="C501" s="61"/>
      <c r="D501" s="61"/>
      <c r="E501" s="61"/>
      <c r="F501" s="61"/>
      <c r="G501" s="278"/>
      <c r="H501" s="278"/>
      <c r="I501" s="278"/>
      <c r="J501" s="17"/>
      <c r="K501" s="278"/>
      <c r="L501" s="17"/>
      <c r="M501" s="278"/>
      <c r="N501" s="278"/>
      <c r="O501" s="278"/>
      <c r="P501" s="278"/>
      <c r="Q501" s="278"/>
      <c r="R501" s="278"/>
      <c r="S501" s="278"/>
      <c r="T501" s="278"/>
      <c r="U501" s="278"/>
      <c r="V501" s="278"/>
      <c r="W501" s="278"/>
    </row>
    <row r="502" spans="1:23" ht="21.6" customHeight="1">
      <c r="A502" s="60"/>
      <c r="B502" s="131"/>
      <c r="C502" s="61"/>
      <c r="D502" s="61"/>
      <c r="E502" s="61"/>
      <c r="F502" s="61"/>
      <c r="G502" s="278"/>
      <c r="H502" s="278"/>
      <c r="I502" s="278"/>
      <c r="J502" s="17"/>
      <c r="K502" s="278"/>
      <c r="L502" s="17"/>
      <c r="M502" s="278"/>
      <c r="N502" s="278"/>
      <c r="O502" s="278"/>
      <c r="P502" s="278"/>
      <c r="Q502" s="278"/>
      <c r="R502" s="278"/>
      <c r="S502" s="278"/>
      <c r="T502" s="278"/>
      <c r="U502" s="278"/>
      <c r="V502" s="278"/>
      <c r="W502" s="278"/>
    </row>
    <row r="503" spans="1:23" ht="25.9">
      <c r="A503" s="209" t="s">
        <v>206</v>
      </c>
      <c r="B503" s="208"/>
      <c r="C503" s="97"/>
      <c r="D503" s="97"/>
      <c r="E503" s="97"/>
      <c r="F503" s="97"/>
      <c r="G503" s="98"/>
      <c r="H503" s="98"/>
      <c r="I503" s="98"/>
      <c r="J503" s="98"/>
      <c r="K503" s="98"/>
      <c r="L503" s="98"/>
      <c r="M503" s="98"/>
      <c r="N503" s="98"/>
      <c r="O503" s="98"/>
      <c r="P503" s="98"/>
      <c r="Q503" s="98"/>
      <c r="R503" s="98"/>
      <c r="S503" s="98"/>
      <c r="T503" s="98"/>
      <c r="U503" s="98"/>
      <c r="V503" s="98"/>
      <c r="W503" s="18" t="s">
        <v>362</v>
      </c>
    </row>
    <row r="504" spans="1:23" ht="21.6" customHeight="1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266" t="s">
        <v>190</v>
      </c>
    </row>
    <row r="505" spans="1:23" ht="21.6" customHeight="1">
      <c r="A505" s="93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92"/>
      <c r="N505" s="61"/>
      <c r="O505" s="61"/>
      <c r="P505" s="61"/>
      <c r="Q505" s="61"/>
      <c r="R505" s="61"/>
      <c r="S505" s="61"/>
      <c r="T505" s="61"/>
      <c r="U505" s="61"/>
      <c r="V505" s="61"/>
      <c r="W505" s="266" t="s">
        <v>191</v>
      </c>
    </row>
    <row r="506" spans="1:23" ht="21.6" customHeight="1">
      <c r="A506" s="393" t="s">
        <v>181</v>
      </c>
      <c r="B506" s="393"/>
      <c r="C506" s="393"/>
      <c r="D506" s="393"/>
      <c r="E506" s="393"/>
      <c r="F506" s="393"/>
      <c r="G506" s="393"/>
      <c r="H506" s="393"/>
      <c r="I506" s="393"/>
      <c r="J506" s="393"/>
      <c r="K506" s="393"/>
      <c r="L506" s="393"/>
      <c r="M506" s="393"/>
      <c r="N506" s="393"/>
      <c r="O506" s="393"/>
      <c r="P506" s="393"/>
      <c r="Q506" s="393"/>
      <c r="R506" s="393"/>
      <c r="S506" s="393"/>
      <c r="T506" s="393"/>
      <c r="U506" s="393"/>
      <c r="V506" s="393"/>
      <c r="W506" s="393"/>
    </row>
    <row r="507" spans="1:23" ht="21.6" customHeight="1">
      <c r="A507" s="393" t="s">
        <v>193</v>
      </c>
      <c r="B507" s="393"/>
      <c r="C507" s="393"/>
      <c r="D507" s="393"/>
      <c r="E507" s="393"/>
      <c r="F507" s="393"/>
      <c r="G507" s="393"/>
      <c r="H507" s="393"/>
      <c r="I507" s="393"/>
      <c r="J507" s="393"/>
      <c r="K507" s="393"/>
      <c r="L507" s="393"/>
      <c r="M507" s="393"/>
      <c r="N507" s="393"/>
      <c r="O507" s="393"/>
      <c r="P507" s="393"/>
      <c r="Q507" s="393"/>
      <c r="R507" s="393"/>
      <c r="S507" s="393"/>
      <c r="T507" s="393"/>
      <c r="U507" s="393"/>
      <c r="V507" s="393"/>
      <c r="W507" s="393"/>
    </row>
    <row r="508" spans="1:23" ht="21.6" customHeight="1">
      <c r="A508" s="393" t="s">
        <v>424</v>
      </c>
      <c r="B508" s="393"/>
      <c r="C508" s="393"/>
      <c r="D508" s="393"/>
      <c r="E508" s="393"/>
      <c r="F508" s="393"/>
      <c r="G508" s="393"/>
      <c r="H508" s="393"/>
      <c r="I508" s="393"/>
      <c r="J508" s="393"/>
      <c r="K508" s="393"/>
      <c r="L508" s="393"/>
      <c r="M508" s="393"/>
      <c r="N508" s="393"/>
      <c r="O508" s="393"/>
      <c r="P508" s="393"/>
      <c r="Q508" s="393"/>
      <c r="R508" s="393"/>
      <c r="S508" s="393"/>
      <c r="T508" s="393"/>
      <c r="U508" s="393"/>
      <c r="V508" s="393"/>
      <c r="W508" s="393"/>
    </row>
    <row r="509" spans="1:23" ht="21.6" customHeight="1">
      <c r="A509" s="393" t="s">
        <v>390</v>
      </c>
      <c r="B509" s="393"/>
      <c r="C509" s="393"/>
      <c r="D509" s="393"/>
      <c r="E509" s="393"/>
      <c r="F509" s="393"/>
      <c r="G509" s="393"/>
      <c r="H509" s="393"/>
      <c r="I509" s="393"/>
      <c r="J509" s="393"/>
      <c r="K509" s="393"/>
      <c r="L509" s="393"/>
      <c r="M509" s="393"/>
      <c r="N509" s="393"/>
      <c r="O509" s="393"/>
      <c r="P509" s="393"/>
      <c r="Q509" s="393"/>
      <c r="R509" s="393"/>
      <c r="S509" s="393"/>
      <c r="T509" s="393"/>
      <c r="U509" s="393"/>
      <c r="V509" s="393"/>
      <c r="W509" s="393"/>
    </row>
    <row r="510" spans="1:23" ht="21.6" customHeight="1">
      <c r="A510" s="226"/>
      <c r="B510" s="226"/>
      <c r="C510" s="226"/>
      <c r="D510" s="226"/>
      <c r="E510" s="226"/>
      <c r="F510" s="226"/>
      <c r="G510" s="394" t="s">
        <v>372</v>
      </c>
      <c r="H510" s="394"/>
      <c r="I510" s="394"/>
      <c r="J510" s="394"/>
      <c r="K510" s="394"/>
      <c r="L510" s="394"/>
      <c r="M510" s="394"/>
      <c r="N510" s="394"/>
      <c r="O510" s="394"/>
      <c r="P510" s="394"/>
      <c r="Q510" s="394"/>
      <c r="R510" s="394"/>
      <c r="S510" s="394"/>
      <c r="T510" s="394"/>
      <c r="U510" s="394"/>
      <c r="V510" s="394"/>
      <c r="W510" s="394"/>
    </row>
    <row r="511" spans="1:23" ht="24">
      <c r="A511" s="94"/>
      <c r="B511" s="94"/>
      <c r="C511" s="94"/>
      <c r="D511" s="94"/>
      <c r="E511" s="94"/>
      <c r="F511" s="94"/>
      <c r="G511" s="385" t="s">
        <v>199</v>
      </c>
      <c r="H511" s="272"/>
      <c r="I511" s="385" t="s">
        <v>200</v>
      </c>
      <c r="J511" s="265"/>
      <c r="K511" s="385" t="s">
        <v>261</v>
      </c>
      <c r="L511" s="265"/>
      <c r="M511" s="273" t="s">
        <v>195</v>
      </c>
      <c r="N511" s="273"/>
      <c r="O511" s="273"/>
      <c r="P511" s="274"/>
      <c r="Q511" s="388" t="s">
        <v>253</v>
      </c>
      <c r="R511" s="388"/>
      <c r="S511" s="388"/>
      <c r="T511" s="388"/>
      <c r="U511" s="388"/>
      <c r="V511" s="272"/>
      <c r="W511" s="389" t="s">
        <v>202</v>
      </c>
    </row>
    <row r="512" spans="1:23" ht="50.25" customHeight="1">
      <c r="A512" s="94"/>
      <c r="B512" s="94"/>
      <c r="C512" s="94"/>
      <c r="D512" s="94"/>
      <c r="E512" s="94"/>
      <c r="F512" s="94"/>
      <c r="G512" s="386"/>
      <c r="H512" s="274"/>
      <c r="I512" s="386"/>
      <c r="J512" s="275"/>
      <c r="K512" s="386"/>
      <c r="L512" s="275"/>
      <c r="M512" s="385" t="s">
        <v>196</v>
      </c>
      <c r="N512" s="276"/>
      <c r="O512" s="391" t="s">
        <v>197</v>
      </c>
      <c r="P512" s="274"/>
      <c r="Q512" s="385" t="s">
        <v>376</v>
      </c>
      <c r="R512" s="274"/>
      <c r="S512" s="385" t="s">
        <v>328</v>
      </c>
      <c r="T512" s="274"/>
      <c r="U512" s="385" t="s">
        <v>300</v>
      </c>
      <c r="V512" s="272"/>
      <c r="W512" s="389"/>
    </row>
    <row r="513" spans="1:23" ht="50.25" customHeight="1">
      <c r="A513" s="95"/>
      <c r="B513" s="61"/>
      <c r="C513" s="61"/>
      <c r="D513" s="61"/>
      <c r="E513" s="361" t="s">
        <v>188</v>
      </c>
      <c r="F513" s="97"/>
      <c r="G513" s="387"/>
      <c r="H513" s="272"/>
      <c r="I513" s="387"/>
      <c r="J513" s="265"/>
      <c r="K513" s="387"/>
      <c r="L513" s="265"/>
      <c r="M513" s="390"/>
      <c r="N513" s="272"/>
      <c r="O513" s="392"/>
      <c r="P513" s="272"/>
      <c r="Q513" s="390"/>
      <c r="R513" s="272"/>
      <c r="S513" s="390"/>
      <c r="T513" s="272"/>
      <c r="U513" s="390"/>
      <c r="V513" s="272"/>
      <c r="W513" s="390"/>
    </row>
    <row r="514" spans="1:23" ht="21.6" customHeight="1">
      <c r="A514" s="250" t="s">
        <v>276</v>
      </c>
      <c r="B514" s="210"/>
      <c r="C514" s="210"/>
      <c r="D514" s="210"/>
      <c r="E514" s="257" t="s">
        <v>2</v>
      </c>
      <c r="F514" s="61"/>
      <c r="G514" s="278"/>
      <c r="H514" s="278"/>
      <c r="I514" s="278"/>
      <c r="J514" s="17"/>
      <c r="K514" s="278"/>
      <c r="L514" s="17"/>
      <c r="M514" s="278"/>
      <c r="N514" s="278"/>
      <c r="O514" s="278"/>
      <c r="P514" s="278"/>
      <c r="Q514" s="278"/>
      <c r="R514" s="278"/>
      <c r="S514" s="278"/>
      <c r="T514" s="278"/>
      <c r="U514" s="278"/>
      <c r="V514" s="278"/>
      <c r="W514" s="278"/>
    </row>
    <row r="515" spans="1:23" ht="21.6" customHeight="1">
      <c r="A515" s="251" t="s">
        <v>403</v>
      </c>
      <c r="B515" s="252"/>
      <c r="C515" s="210"/>
      <c r="D515" s="210"/>
      <c r="E515" s="258"/>
      <c r="F515" s="61"/>
      <c r="G515" s="278">
        <v>200007</v>
      </c>
      <c r="H515" s="278"/>
      <c r="I515" s="278">
        <v>331679</v>
      </c>
      <c r="J515" s="278"/>
      <c r="K515" s="278">
        <v>27975</v>
      </c>
      <c r="L515" s="17"/>
      <c r="M515" s="278">
        <v>11328</v>
      </c>
      <c r="N515" s="278"/>
      <c r="O515" s="278">
        <v>24871</v>
      </c>
      <c r="P515" s="278"/>
      <c r="Q515" s="278">
        <v>165</v>
      </c>
      <c r="R515" s="278"/>
      <c r="S515" s="278">
        <v>231</v>
      </c>
      <c r="T515" s="278"/>
      <c r="U515" s="278">
        <v>396</v>
      </c>
      <c r="V515" s="278"/>
      <c r="W515" s="278">
        <v>596256</v>
      </c>
    </row>
    <row r="516" spans="1:23" ht="21.6" customHeight="1">
      <c r="A516" s="247" t="s">
        <v>421</v>
      </c>
      <c r="B516" s="210"/>
      <c r="C516" s="210"/>
      <c r="D516" s="210"/>
      <c r="E516" s="258"/>
      <c r="F516" s="61"/>
      <c r="G516" s="278"/>
      <c r="H516" s="278"/>
      <c r="I516" s="278"/>
      <c r="J516" s="278"/>
      <c r="K516" s="278"/>
      <c r="L516" s="17"/>
      <c r="M516" s="278"/>
      <c r="N516" s="278"/>
      <c r="O516" s="278"/>
      <c r="P516" s="278"/>
      <c r="Q516" s="278"/>
      <c r="R516" s="278"/>
      <c r="S516" s="278"/>
      <c r="T516" s="278"/>
      <c r="U516" s="278"/>
      <c r="V516" s="278"/>
      <c r="W516" s="278"/>
    </row>
    <row r="517" spans="1:23" ht="21.6" customHeight="1">
      <c r="A517" s="247"/>
      <c r="B517" s="210" t="s">
        <v>377</v>
      </c>
      <c r="C517" s="210"/>
      <c r="D517" s="210"/>
      <c r="E517" s="258"/>
      <c r="F517" s="61"/>
      <c r="G517" s="278"/>
      <c r="H517" s="278"/>
      <c r="I517" s="278"/>
      <c r="J517" s="278"/>
      <c r="K517" s="278"/>
      <c r="L517" s="17"/>
      <c r="M517" s="278"/>
      <c r="N517" s="278"/>
      <c r="O517" s="278"/>
      <c r="P517" s="278"/>
      <c r="Q517" s="278"/>
      <c r="R517" s="278"/>
      <c r="S517" s="278"/>
      <c r="T517" s="278"/>
      <c r="U517" s="278"/>
      <c r="V517" s="278"/>
      <c r="W517" s="278"/>
    </row>
    <row r="518" spans="1:23" ht="21.6" customHeight="1">
      <c r="A518" s="247"/>
      <c r="B518" s="210" t="s">
        <v>417</v>
      </c>
      <c r="C518" s="210"/>
      <c r="D518" s="210"/>
      <c r="E518" s="259">
        <v>4</v>
      </c>
      <c r="F518" s="61"/>
      <c r="G518" s="278"/>
      <c r="H518" s="278"/>
      <c r="I518" s="278"/>
      <c r="J518" s="278"/>
      <c r="K518" s="278"/>
      <c r="L518" s="17"/>
      <c r="M518" s="278"/>
      <c r="N518" s="278"/>
      <c r="O518" s="178"/>
      <c r="P518" s="314"/>
      <c r="Q518" s="178">
        <v>-165</v>
      </c>
      <c r="R518" s="314"/>
      <c r="S518" s="178">
        <v>0</v>
      </c>
      <c r="T518" s="314"/>
      <c r="U518" s="364">
        <v>-165</v>
      </c>
      <c r="V518" s="278"/>
      <c r="W518" s="83">
        <v>-165</v>
      </c>
    </row>
    <row r="519" spans="1:23" ht="21.6" customHeight="1">
      <c r="A519" s="251" t="s">
        <v>346</v>
      </c>
      <c r="B519" s="210"/>
      <c r="C519" s="210"/>
      <c r="D519" s="210"/>
      <c r="E519" s="258"/>
      <c r="F519" s="61"/>
      <c r="G519" s="363">
        <v>200007</v>
      </c>
      <c r="H519" s="278"/>
      <c r="I519" s="363">
        <v>331679</v>
      </c>
      <c r="J519" s="278"/>
      <c r="K519" s="363">
        <v>27975</v>
      </c>
      <c r="L519" s="17"/>
      <c r="M519" s="363">
        <v>11328</v>
      </c>
      <c r="N519" s="278"/>
      <c r="O519" s="363">
        <v>24871</v>
      </c>
      <c r="P519" s="278"/>
      <c r="Q519" s="363">
        <v>0</v>
      </c>
      <c r="R519" s="278"/>
      <c r="S519" s="363">
        <v>231</v>
      </c>
      <c r="T519" s="278"/>
      <c r="U519" s="363">
        <v>231</v>
      </c>
      <c r="V519" s="278"/>
      <c r="W519" s="363">
        <v>596091</v>
      </c>
    </row>
    <row r="520" spans="1:23" ht="21.6" customHeight="1">
      <c r="A520" s="252" t="s">
        <v>351</v>
      </c>
      <c r="B520" s="252"/>
      <c r="C520" s="210"/>
      <c r="D520" s="210"/>
      <c r="E520" s="258"/>
      <c r="F520" s="61"/>
      <c r="G520" s="278"/>
      <c r="H520" s="278"/>
      <c r="I520" s="278"/>
      <c r="J520" s="278"/>
      <c r="K520" s="278"/>
      <c r="L520" s="17"/>
      <c r="M520" s="278"/>
      <c r="N520" s="278"/>
      <c r="O520" s="278"/>
      <c r="P520" s="278"/>
      <c r="Q520" s="278"/>
      <c r="R520" s="278"/>
      <c r="S520" s="278"/>
      <c r="T520" s="278"/>
      <c r="U520" s="278"/>
      <c r="V520" s="278"/>
      <c r="W520" s="278"/>
    </row>
    <row r="521" spans="1:23" ht="21.6" customHeight="1">
      <c r="A521" s="61"/>
      <c r="B521" s="210" t="s">
        <v>347</v>
      </c>
      <c r="C521" s="210"/>
      <c r="D521" s="210"/>
      <c r="E521" s="258"/>
      <c r="F521" s="61"/>
      <c r="G521" s="278"/>
      <c r="H521" s="278"/>
      <c r="I521" s="278"/>
      <c r="J521" s="21"/>
      <c r="K521" s="278"/>
      <c r="L521" s="21"/>
      <c r="M521" s="278"/>
      <c r="N521" s="278"/>
      <c r="O521" s="317">
        <v>-8843</v>
      </c>
      <c r="P521" s="314"/>
      <c r="Q521" s="317"/>
      <c r="R521" s="314"/>
      <c r="S521" s="317"/>
      <c r="T521" s="314"/>
      <c r="U521" s="317"/>
      <c r="V521" s="314"/>
      <c r="W521" s="317">
        <v>-8843</v>
      </c>
    </row>
    <row r="522" spans="1:23" ht="21.6" customHeight="1">
      <c r="A522" s="61"/>
      <c r="B522" s="247" t="s">
        <v>378</v>
      </c>
      <c r="C522" s="210"/>
      <c r="D522" s="210"/>
      <c r="E522" s="258"/>
      <c r="F522" s="61"/>
      <c r="G522" s="278"/>
      <c r="H522" s="278"/>
      <c r="I522" s="278"/>
      <c r="J522" s="21"/>
      <c r="K522" s="278"/>
      <c r="L522" s="21"/>
      <c r="M522" s="278"/>
      <c r="N522" s="278"/>
      <c r="O522" s="320"/>
      <c r="P522" s="314"/>
      <c r="Q522" s="320"/>
      <c r="R522" s="314"/>
      <c r="S522" s="320"/>
      <c r="T522" s="314"/>
      <c r="U522" s="320"/>
      <c r="V522" s="314"/>
      <c r="W522" s="320"/>
    </row>
    <row r="523" spans="1:23" ht="21.6" customHeight="1">
      <c r="A523" s="61"/>
      <c r="B523" s="210"/>
      <c r="C523" s="210" t="s">
        <v>379</v>
      </c>
      <c r="D523" s="210"/>
      <c r="E523" s="258"/>
      <c r="F523" s="61"/>
      <c r="G523" s="278"/>
      <c r="H523" s="278"/>
      <c r="I523" s="278"/>
      <c r="J523" s="21"/>
      <c r="K523" s="278"/>
      <c r="L523" s="21"/>
      <c r="M523" s="278"/>
      <c r="N523" s="278"/>
      <c r="O523" s="320"/>
      <c r="P523" s="314"/>
      <c r="Q523" s="320"/>
      <c r="R523" s="314"/>
      <c r="S523" s="320"/>
      <c r="T523" s="314"/>
      <c r="U523" s="320"/>
      <c r="V523" s="314"/>
      <c r="W523" s="320"/>
    </row>
    <row r="524" spans="1:23" ht="21.6" customHeight="1">
      <c r="A524" s="61"/>
      <c r="B524" s="210"/>
      <c r="C524" s="210" t="s">
        <v>416</v>
      </c>
      <c r="D524" s="210"/>
      <c r="E524" s="259">
        <v>4</v>
      </c>
      <c r="F524" s="61"/>
      <c r="G524" s="278"/>
      <c r="H524" s="278"/>
      <c r="I524" s="278"/>
      <c r="J524" s="21"/>
      <c r="K524" s="278"/>
      <c r="L524" s="21"/>
      <c r="M524" s="278"/>
      <c r="N524" s="278"/>
      <c r="O524" s="320">
        <v>165</v>
      </c>
      <c r="P524" s="314"/>
      <c r="Q524" s="320"/>
      <c r="R524" s="314"/>
      <c r="S524" s="320"/>
      <c r="T524" s="314"/>
      <c r="U524" s="320">
        <v>0</v>
      </c>
      <c r="V524" s="314"/>
      <c r="W524" s="320">
        <v>165</v>
      </c>
    </row>
    <row r="525" spans="1:23" ht="21.6" customHeight="1">
      <c r="A525" s="252"/>
      <c r="B525" s="210" t="s">
        <v>393</v>
      </c>
      <c r="C525" s="210"/>
      <c r="D525" s="210"/>
      <c r="E525" s="258"/>
      <c r="F525" s="61"/>
      <c r="G525" s="278"/>
      <c r="H525" s="278"/>
      <c r="I525" s="278"/>
      <c r="J525" s="21"/>
      <c r="K525" s="278"/>
      <c r="L525" s="21"/>
      <c r="M525" s="278"/>
      <c r="N525" s="278"/>
      <c r="O525" s="318"/>
      <c r="P525" s="314"/>
      <c r="Q525" s="318">
        <v>0</v>
      </c>
      <c r="R525" s="314"/>
      <c r="S525" s="318">
        <v>-1379</v>
      </c>
      <c r="T525" s="314"/>
      <c r="U525" s="318">
        <v>-1379</v>
      </c>
      <c r="V525" s="314"/>
      <c r="W525" s="318">
        <v>-1379</v>
      </c>
    </row>
    <row r="526" spans="1:23" ht="21.6" customHeight="1">
      <c r="A526" s="252" t="s">
        <v>394</v>
      </c>
      <c r="B526" s="210"/>
      <c r="C526" s="210"/>
      <c r="D526" s="210"/>
      <c r="E526" s="258"/>
      <c r="F526" s="61"/>
      <c r="G526" s="278"/>
      <c r="H526" s="278"/>
      <c r="I526" s="278"/>
      <c r="J526" s="21"/>
      <c r="K526" s="278"/>
      <c r="L526" s="21"/>
      <c r="M526" s="278"/>
      <c r="N526" s="278"/>
      <c r="O526" s="314">
        <v>-8678</v>
      </c>
      <c r="P526" s="314"/>
      <c r="Q526" s="314">
        <v>0</v>
      </c>
      <c r="R526" s="314"/>
      <c r="S526" s="314">
        <v>-1379</v>
      </c>
      <c r="T526" s="314"/>
      <c r="U526" s="314">
        <v>-1379</v>
      </c>
      <c r="V526" s="314"/>
      <c r="W526" s="314">
        <v>-10057</v>
      </c>
    </row>
    <row r="527" spans="1:23" ht="21.6" customHeight="1" thickBot="1">
      <c r="A527" s="248" t="s">
        <v>428</v>
      </c>
      <c r="B527" s="252"/>
      <c r="C527" s="210"/>
      <c r="D527" s="210"/>
      <c r="E527" s="258"/>
      <c r="F527" s="61"/>
      <c r="G527" s="319">
        <v>200007</v>
      </c>
      <c r="H527" s="278"/>
      <c r="I527" s="319">
        <v>331679</v>
      </c>
      <c r="J527" s="17"/>
      <c r="K527" s="319">
        <v>27975</v>
      </c>
      <c r="L527" s="17"/>
      <c r="M527" s="319">
        <v>11328</v>
      </c>
      <c r="N527" s="278"/>
      <c r="O527" s="319">
        <v>16193</v>
      </c>
      <c r="P527" s="278"/>
      <c r="Q527" s="319">
        <v>0</v>
      </c>
      <c r="R527" s="278"/>
      <c r="S527" s="319">
        <v>-1148</v>
      </c>
      <c r="T527" s="278"/>
      <c r="U527" s="319">
        <v>-1148</v>
      </c>
      <c r="V527" s="278"/>
      <c r="W527" s="319">
        <v>586034</v>
      </c>
    </row>
    <row r="528" spans="1:23" ht="21.6" customHeight="1" thickTop="1">
      <c r="A528" s="60"/>
      <c r="B528" s="131"/>
      <c r="C528" s="61"/>
      <c r="D528" s="61"/>
      <c r="E528" s="61"/>
      <c r="F528" s="61"/>
      <c r="G528" s="278"/>
      <c r="H528" s="278"/>
      <c r="I528" s="278"/>
      <c r="J528" s="17"/>
      <c r="K528" s="278"/>
      <c r="L528" s="17"/>
      <c r="M528" s="278"/>
      <c r="N528" s="278"/>
      <c r="O528" s="278"/>
      <c r="P528" s="278"/>
      <c r="Q528" s="278"/>
      <c r="R528" s="278"/>
      <c r="S528" s="278"/>
      <c r="T528" s="278"/>
      <c r="U528" s="278"/>
      <c r="V528" s="278"/>
      <c r="W528" s="278"/>
    </row>
    <row r="529" spans="1:23" ht="21.6" customHeight="1">
      <c r="A529" s="60"/>
      <c r="B529" s="131"/>
      <c r="C529" s="61"/>
      <c r="D529" s="61"/>
      <c r="E529" s="61"/>
      <c r="F529" s="61"/>
      <c r="G529" s="278"/>
      <c r="H529" s="278"/>
      <c r="I529" s="278"/>
      <c r="J529" s="17"/>
      <c r="K529" s="278"/>
      <c r="L529" s="17"/>
      <c r="M529" s="278"/>
      <c r="N529" s="278"/>
      <c r="O529" s="278"/>
      <c r="P529" s="278"/>
      <c r="Q529" s="278"/>
      <c r="R529" s="278"/>
      <c r="S529" s="278"/>
      <c r="T529" s="278"/>
      <c r="U529" s="278"/>
      <c r="V529" s="278"/>
      <c r="W529" s="278"/>
    </row>
    <row r="530" spans="1:23" ht="21.6" customHeight="1">
      <c r="A530" s="60"/>
      <c r="B530" s="131"/>
      <c r="C530" s="61"/>
      <c r="D530" s="61"/>
      <c r="E530" s="61"/>
      <c r="F530" s="61"/>
      <c r="G530" s="278"/>
      <c r="H530" s="278"/>
      <c r="I530" s="278"/>
      <c r="J530" s="17"/>
      <c r="K530" s="278"/>
      <c r="L530" s="17"/>
      <c r="M530" s="278"/>
      <c r="N530" s="278"/>
      <c r="O530" s="278"/>
      <c r="P530" s="278"/>
      <c r="Q530" s="278"/>
      <c r="R530" s="278"/>
      <c r="S530" s="278"/>
      <c r="T530" s="278"/>
      <c r="U530" s="278"/>
      <c r="V530" s="278"/>
      <c r="W530" s="278"/>
    </row>
    <row r="531" spans="1:23" ht="21.6" customHeight="1">
      <c r="A531" s="60"/>
      <c r="B531" s="131"/>
      <c r="C531" s="61"/>
      <c r="D531" s="61"/>
      <c r="E531" s="61"/>
      <c r="F531" s="61"/>
      <c r="G531" s="278"/>
      <c r="H531" s="278"/>
      <c r="I531" s="278"/>
      <c r="J531" s="17"/>
      <c r="K531" s="278"/>
      <c r="L531" s="17"/>
      <c r="M531" s="278"/>
      <c r="N531" s="278"/>
      <c r="O531" s="278"/>
      <c r="P531" s="278"/>
      <c r="Q531" s="278"/>
      <c r="R531" s="278"/>
      <c r="S531" s="278"/>
      <c r="T531" s="278"/>
      <c r="U531" s="278"/>
      <c r="V531" s="278"/>
      <c r="W531" s="278"/>
    </row>
    <row r="532" spans="1:23" ht="21.6" customHeight="1">
      <c r="A532" s="60"/>
      <c r="B532" s="131"/>
      <c r="C532" s="61"/>
      <c r="D532" s="61"/>
      <c r="E532" s="61"/>
      <c r="F532" s="61"/>
      <c r="G532" s="278"/>
      <c r="H532" s="278"/>
      <c r="I532" s="278"/>
      <c r="J532" s="17"/>
      <c r="K532" s="278"/>
      <c r="L532" s="17"/>
      <c r="M532" s="278"/>
      <c r="N532" s="278"/>
      <c r="O532" s="278"/>
      <c r="P532" s="278"/>
      <c r="Q532" s="278"/>
      <c r="R532" s="278"/>
      <c r="S532" s="278"/>
      <c r="T532" s="278"/>
      <c r="U532" s="278"/>
      <c r="V532" s="278"/>
      <c r="W532" s="278"/>
    </row>
    <row r="533" spans="1:23" ht="25.9">
      <c r="A533" s="209" t="s">
        <v>206</v>
      </c>
      <c r="B533" s="208"/>
      <c r="C533" s="97"/>
      <c r="D533" s="97"/>
      <c r="E533" s="97"/>
      <c r="F533" s="97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18" t="s">
        <v>387</v>
      </c>
    </row>
    <row r="534" spans="1:23" ht="21.6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66" t="s">
        <v>190</v>
      </c>
    </row>
    <row r="535" spans="1:23" ht="21.6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66" t="s">
        <v>191</v>
      </c>
    </row>
    <row r="536" spans="1:23" ht="21.6" customHeight="1">
      <c r="A536" s="381" t="s">
        <v>181</v>
      </c>
      <c r="B536" s="381"/>
      <c r="C536" s="381"/>
      <c r="D536" s="381"/>
      <c r="E536" s="381"/>
      <c r="F536" s="381"/>
      <c r="G536" s="381"/>
      <c r="H536" s="381"/>
      <c r="I536" s="381"/>
      <c r="J536" s="381"/>
      <c r="K536" s="381"/>
      <c r="L536" s="381"/>
      <c r="M536" s="381"/>
    </row>
    <row r="537" spans="1:23" ht="21.6" customHeight="1">
      <c r="A537" s="381" t="s">
        <v>204</v>
      </c>
      <c r="B537" s="381"/>
      <c r="C537" s="381"/>
      <c r="D537" s="381"/>
      <c r="E537" s="381"/>
      <c r="F537" s="381"/>
      <c r="G537" s="381"/>
      <c r="H537" s="381"/>
      <c r="I537" s="381"/>
      <c r="J537" s="381"/>
      <c r="K537" s="381"/>
      <c r="L537" s="381"/>
      <c r="M537" s="381"/>
    </row>
    <row r="538" spans="1:23" ht="21.6" customHeight="1">
      <c r="A538" s="381" t="s">
        <v>424</v>
      </c>
      <c r="B538" s="381"/>
      <c r="C538" s="381"/>
      <c r="D538" s="381"/>
      <c r="E538" s="381"/>
      <c r="F538" s="381"/>
      <c r="G538" s="381"/>
      <c r="H538" s="381"/>
      <c r="I538" s="381"/>
      <c r="J538" s="381"/>
      <c r="K538" s="381"/>
      <c r="L538" s="381"/>
      <c r="M538" s="381"/>
    </row>
    <row r="539" spans="1:23" ht="21.6" customHeight="1">
      <c r="A539" s="158"/>
      <c r="B539" s="22"/>
      <c r="C539" s="22"/>
      <c r="D539" s="22"/>
      <c r="E539" s="22"/>
      <c r="F539" s="22"/>
      <c r="G539" s="383" t="s">
        <v>372</v>
      </c>
      <c r="H539" s="383"/>
      <c r="I539" s="383"/>
      <c r="J539" s="383"/>
      <c r="K539" s="383"/>
      <c r="L539" s="383"/>
      <c r="M539" s="383"/>
    </row>
    <row r="540" spans="1:23" ht="21.6" customHeight="1">
      <c r="A540" s="158"/>
      <c r="B540" s="22"/>
      <c r="C540" s="22"/>
      <c r="D540" s="22"/>
      <c r="E540" s="22"/>
      <c r="F540" s="22"/>
      <c r="G540" s="384" t="s">
        <v>183</v>
      </c>
      <c r="H540" s="384"/>
      <c r="I540" s="384"/>
      <c r="J540" s="365"/>
      <c r="K540" s="384" t="s">
        <v>184</v>
      </c>
      <c r="L540" s="384"/>
      <c r="M540" s="384"/>
    </row>
    <row r="541" spans="1:23" ht="21.6" customHeight="1">
      <c r="A541" s="158"/>
      <c r="B541" s="22"/>
      <c r="C541" s="22"/>
      <c r="D541" s="22"/>
      <c r="E541" s="22"/>
      <c r="F541" s="22"/>
      <c r="G541" s="28">
        <v>2021</v>
      </c>
      <c r="H541" s="302"/>
      <c r="I541" s="43">
        <v>2020</v>
      </c>
      <c r="J541" s="287"/>
      <c r="K541" s="28">
        <v>2021</v>
      </c>
      <c r="L541" s="303"/>
      <c r="M541" s="305">
        <v>2020</v>
      </c>
    </row>
    <row r="542" spans="1:23" ht="21.6" customHeight="1">
      <c r="A542" s="158"/>
      <c r="B542" s="22"/>
      <c r="C542" s="22"/>
      <c r="D542" s="22"/>
      <c r="E542" s="22"/>
      <c r="F542" s="22"/>
      <c r="G542" s="334"/>
      <c r="H542" s="143"/>
      <c r="I542" s="304" t="s">
        <v>364</v>
      </c>
      <c r="J542" s="369"/>
      <c r="K542" s="334"/>
      <c r="L542" s="66"/>
      <c r="M542" s="304" t="s">
        <v>364</v>
      </c>
    </row>
    <row r="543" spans="1:23" ht="21.6" customHeight="1">
      <c r="A543" s="26" t="s">
        <v>277</v>
      </c>
      <c r="B543" s="240"/>
      <c r="C543" s="240"/>
      <c r="D543" s="240"/>
      <c r="E543" s="240"/>
      <c r="F543" s="240"/>
      <c r="G543" s="159"/>
      <c r="H543" s="159"/>
      <c r="I543" s="159"/>
      <c r="J543" s="159"/>
      <c r="K543" s="159"/>
      <c r="L543" s="159"/>
      <c r="M543" s="160"/>
    </row>
    <row r="544" spans="1:23" ht="21.6" customHeight="1">
      <c r="A544" s="210"/>
      <c r="B544" s="241" t="s">
        <v>278</v>
      </c>
      <c r="C544" s="240"/>
      <c r="D544" s="240"/>
      <c r="E544" s="240"/>
      <c r="F544" s="240"/>
      <c r="G544" s="159"/>
      <c r="H544" s="159"/>
      <c r="I544" s="159"/>
      <c r="J544" s="159"/>
      <c r="K544" s="159"/>
      <c r="L544" s="159"/>
      <c r="M544" s="160"/>
    </row>
    <row r="545" spans="1:13" ht="21.6" customHeight="1">
      <c r="A545" s="240"/>
      <c r="B545" s="240"/>
      <c r="C545" s="240" t="s">
        <v>330</v>
      </c>
      <c r="D545" s="240"/>
      <c r="E545" s="240"/>
      <c r="F545" s="240"/>
      <c r="G545" s="159">
        <v>1707</v>
      </c>
      <c r="H545" s="159"/>
      <c r="I545" s="159">
        <v>-1963</v>
      </c>
      <c r="J545" s="159"/>
      <c r="K545" s="159">
        <v>-8978</v>
      </c>
      <c r="L545" s="159"/>
      <c r="M545" s="159">
        <v>-8678</v>
      </c>
    </row>
    <row r="546" spans="1:13" ht="21.6" customHeight="1">
      <c r="A546" s="240"/>
      <c r="B546" s="240"/>
      <c r="C546" s="240" t="s">
        <v>269</v>
      </c>
      <c r="D546" s="240"/>
      <c r="E546" s="240"/>
      <c r="F546" s="240"/>
      <c r="G546" s="321">
        <v>0</v>
      </c>
      <c r="H546" s="159"/>
      <c r="I546" s="321">
        <v>-56</v>
      </c>
      <c r="J546" s="159"/>
      <c r="K546" s="321">
        <v>0</v>
      </c>
      <c r="L546" s="159"/>
      <c r="M546" s="321">
        <v>0</v>
      </c>
    </row>
    <row r="547" spans="1:13" ht="21.6" customHeight="1">
      <c r="A547" s="240"/>
      <c r="B547" s="241" t="s">
        <v>271</v>
      </c>
      <c r="C547" s="240"/>
      <c r="D547" s="240"/>
      <c r="E547" s="240"/>
      <c r="F547" s="240"/>
      <c r="G547" s="159">
        <v>1707</v>
      </c>
      <c r="H547" s="159"/>
      <c r="I547" s="159">
        <v>-2019</v>
      </c>
      <c r="J547" s="159"/>
      <c r="K547" s="159">
        <v>-8978</v>
      </c>
      <c r="L547" s="159"/>
      <c r="M547" s="159">
        <v>-8678</v>
      </c>
    </row>
    <row r="548" spans="1:13" ht="21.6" customHeight="1">
      <c r="A548" s="240"/>
      <c r="B548" s="253" t="s">
        <v>329</v>
      </c>
      <c r="C548" s="240"/>
      <c r="D548" s="240"/>
      <c r="E548" s="240"/>
      <c r="F548" s="240"/>
      <c r="G548" s="159"/>
      <c r="H548" s="159"/>
      <c r="I548" s="159"/>
      <c r="J548" s="159"/>
      <c r="K548" s="159"/>
      <c r="L548" s="159"/>
      <c r="M548" s="159"/>
    </row>
    <row r="549" spans="1:13" ht="21.6" customHeight="1">
      <c r="A549" s="240"/>
      <c r="B549" s="253"/>
      <c r="C549" s="243" t="s">
        <v>279</v>
      </c>
      <c r="D549" s="240"/>
      <c r="E549" s="240"/>
      <c r="F549" s="240"/>
      <c r="G549" s="159"/>
      <c r="H549" s="159"/>
      <c r="I549" s="159"/>
      <c r="J549" s="159"/>
      <c r="K549" s="159"/>
      <c r="L549" s="159"/>
      <c r="M549" s="159"/>
    </row>
    <row r="550" spans="1:13" ht="21.6" customHeight="1">
      <c r="A550" s="240"/>
      <c r="B550" s="253"/>
      <c r="C550" s="240" t="s">
        <v>331</v>
      </c>
      <c r="D550" s="240"/>
      <c r="E550" s="240"/>
      <c r="F550" s="240"/>
      <c r="G550" s="159">
        <v>2127</v>
      </c>
      <c r="H550" s="159"/>
      <c r="I550" s="159">
        <v>2903</v>
      </c>
      <c r="J550" s="159"/>
      <c r="K550" s="159">
        <v>687</v>
      </c>
      <c r="L550" s="159"/>
      <c r="M550" s="159">
        <v>-77</v>
      </c>
    </row>
    <row r="551" spans="1:13" ht="21.6" customHeight="1">
      <c r="A551" s="240"/>
      <c r="B551" s="240"/>
      <c r="C551" s="241" t="s">
        <v>280</v>
      </c>
      <c r="D551" s="240"/>
      <c r="E551" s="240"/>
      <c r="F551" s="240"/>
      <c r="G551" s="159">
        <v>7927</v>
      </c>
      <c r="H551" s="159"/>
      <c r="I551" s="159">
        <v>8361</v>
      </c>
      <c r="J551" s="159"/>
      <c r="K551" s="159">
        <v>7609</v>
      </c>
      <c r="L551" s="159"/>
      <c r="M551" s="159">
        <v>7923</v>
      </c>
    </row>
    <row r="552" spans="1:13" ht="21.6" customHeight="1">
      <c r="A552" s="240"/>
      <c r="B552" s="240"/>
      <c r="C552" s="241" t="s">
        <v>418</v>
      </c>
      <c r="D552" s="240"/>
      <c r="E552" s="240"/>
      <c r="F552" s="240"/>
      <c r="G552" s="159">
        <v>3202</v>
      </c>
      <c r="H552" s="159"/>
      <c r="I552" s="159">
        <v>2997</v>
      </c>
      <c r="J552" s="159"/>
      <c r="K552" s="159">
        <v>1691</v>
      </c>
      <c r="L552" s="159"/>
      <c r="M552" s="159">
        <v>1604</v>
      </c>
    </row>
    <row r="553" spans="1:13" ht="21.6" customHeight="1">
      <c r="A553" s="240"/>
      <c r="B553" s="240"/>
      <c r="C553" s="241" t="s">
        <v>281</v>
      </c>
      <c r="D553" s="240"/>
      <c r="E553" s="240"/>
      <c r="F553" s="240"/>
      <c r="G553" s="159">
        <v>342</v>
      </c>
      <c r="H553" s="159"/>
      <c r="I553" s="159">
        <v>322</v>
      </c>
      <c r="J553" s="159"/>
      <c r="K553" s="159">
        <v>334</v>
      </c>
      <c r="L553" s="159"/>
      <c r="M553" s="159">
        <v>306</v>
      </c>
    </row>
    <row r="554" spans="1:13" ht="21.6" customHeight="1">
      <c r="A554" s="240"/>
      <c r="B554" s="240"/>
      <c r="C554" s="241" t="s">
        <v>380</v>
      </c>
      <c r="D554" s="240"/>
      <c r="E554" s="240"/>
      <c r="F554" s="240"/>
      <c r="G554" s="159">
        <v>-334</v>
      </c>
      <c r="H554" s="159"/>
      <c r="I554" s="159">
        <v>598</v>
      </c>
      <c r="J554" s="159"/>
      <c r="K554" s="159">
        <v>-405</v>
      </c>
      <c r="L554" s="159"/>
      <c r="M554" s="159">
        <v>573</v>
      </c>
    </row>
    <row r="555" spans="1:13" ht="21.6" customHeight="1">
      <c r="A555" s="240"/>
      <c r="B555" s="240"/>
      <c r="C555" s="241" t="s">
        <v>282</v>
      </c>
      <c r="D555" s="240"/>
      <c r="E555" s="240"/>
      <c r="F555" s="240"/>
      <c r="G555" s="159">
        <v>-88</v>
      </c>
      <c r="H555" s="159"/>
      <c r="I555" s="159">
        <v>-109</v>
      </c>
      <c r="J555" s="159"/>
      <c r="K555" s="160">
        <v>-75</v>
      </c>
      <c r="L555" s="159"/>
      <c r="M555" s="160">
        <v>-132</v>
      </c>
    </row>
    <row r="556" spans="1:13" ht="21.6" customHeight="1">
      <c r="A556" s="240"/>
      <c r="B556" s="240"/>
      <c r="C556" s="241" t="s">
        <v>434</v>
      </c>
      <c r="D556" s="240"/>
      <c r="E556" s="240"/>
      <c r="F556" s="240"/>
      <c r="G556" s="159">
        <v>34</v>
      </c>
      <c r="H556" s="159"/>
      <c r="I556" s="159">
        <v>-234</v>
      </c>
      <c r="J556" s="159"/>
      <c r="K556" s="161">
        <v>0</v>
      </c>
      <c r="L556" s="159"/>
      <c r="M556" s="161">
        <v>-234</v>
      </c>
    </row>
    <row r="557" spans="1:13" ht="21.6" customHeight="1">
      <c r="A557" s="240"/>
      <c r="B557" s="240"/>
      <c r="C557" s="241" t="s">
        <v>435</v>
      </c>
      <c r="D557" s="240"/>
      <c r="E557" s="240"/>
      <c r="F557" s="240"/>
      <c r="G557" s="159">
        <v>11</v>
      </c>
      <c r="H557" s="159"/>
      <c r="I557" s="159">
        <v>0</v>
      </c>
      <c r="J557" s="159"/>
      <c r="K557" s="161">
        <v>0</v>
      </c>
      <c r="L557" s="159"/>
      <c r="M557" s="161">
        <v>0</v>
      </c>
    </row>
    <row r="558" spans="1:13" ht="21.6" customHeight="1">
      <c r="A558" s="240"/>
      <c r="B558" s="240"/>
      <c r="C558" s="241" t="s">
        <v>446</v>
      </c>
      <c r="D558" s="23"/>
      <c r="E558" s="23"/>
      <c r="F558" s="23"/>
      <c r="G558" s="159"/>
      <c r="H558" s="159"/>
      <c r="I558" s="159"/>
      <c r="J558" s="159"/>
      <c r="K558" s="161"/>
      <c r="L558" s="159"/>
      <c r="M558" s="161"/>
    </row>
    <row r="559" spans="1:13" ht="21.6" customHeight="1">
      <c r="A559" s="240"/>
      <c r="B559" s="240"/>
      <c r="C559" s="90"/>
      <c r="D559" s="241" t="s">
        <v>367</v>
      </c>
      <c r="E559" s="241"/>
      <c r="F559" s="241"/>
      <c r="G559" s="159">
        <v>0</v>
      </c>
      <c r="H559" s="159"/>
      <c r="I559" s="161">
        <v>-206</v>
      </c>
      <c r="J559" s="159"/>
      <c r="K559" s="161">
        <v>0</v>
      </c>
      <c r="L559" s="159"/>
      <c r="M559" s="161">
        <v>-206</v>
      </c>
    </row>
    <row r="560" spans="1:13" ht="21.6" customHeight="1">
      <c r="A560" s="240"/>
      <c r="B560" s="240"/>
      <c r="C560" s="241" t="s">
        <v>447</v>
      </c>
      <c r="D560" s="23"/>
      <c r="E560" s="23"/>
      <c r="F560" s="23"/>
      <c r="G560" s="159">
        <v>3271</v>
      </c>
      <c r="H560" s="159"/>
      <c r="I560" s="161">
        <v>-173</v>
      </c>
      <c r="J560" s="159"/>
      <c r="K560" s="161">
        <v>1793</v>
      </c>
      <c r="L560" s="159"/>
      <c r="M560" s="161">
        <v>-173</v>
      </c>
    </row>
    <row r="561" spans="1:13" ht="21.6" customHeight="1">
      <c r="A561" s="240"/>
      <c r="B561" s="240"/>
      <c r="C561" s="241" t="s">
        <v>437</v>
      </c>
      <c r="D561" s="240"/>
      <c r="E561" s="240"/>
      <c r="F561" s="240"/>
      <c r="G561" s="159">
        <v>159</v>
      </c>
      <c r="H561" s="159"/>
      <c r="I561" s="159">
        <v>611</v>
      </c>
      <c r="J561" s="159"/>
      <c r="K561" s="161">
        <v>243</v>
      </c>
      <c r="L561" s="159"/>
      <c r="M561" s="161">
        <v>611</v>
      </c>
    </row>
    <row r="562" spans="1:13" ht="21.6" customHeight="1">
      <c r="A562" s="240"/>
      <c r="B562" s="240"/>
      <c r="C562" s="241" t="s">
        <v>283</v>
      </c>
      <c r="D562" s="240"/>
      <c r="E562" s="240"/>
      <c r="F562" s="240"/>
      <c r="G562" s="159">
        <v>1133</v>
      </c>
      <c r="H562" s="159"/>
      <c r="I562" s="162">
        <v>1556</v>
      </c>
      <c r="J562" s="159"/>
      <c r="K562" s="160">
        <v>940</v>
      </c>
      <c r="L562" s="159"/>
      <c r="M562" s="160">
        <v>1329</v>
      </c>
    </row>
    <row r="563" spans="1:13" ht="21.6" customHeight="1">
      <c r="A563" s="240"/>
      <c r="B563" s="240"/>
      <c r="C563" s="241" t="s">
        <v>445</v>
      </c>
      <c r="D563" s="240"/>
      <c r="E563" s="240"/>
      <c r="F563" s="240"/>
      <c r="G563" s="159">
        <v>995</v>
      </c>
      <c r="H563" s="159"/>
      <c r="I563" s="159">
        <v>931</v>
      </c>
      <c r="J563" s="159"/>
      <c r="K563" s="160">
        <v>461</v>
      </c>
      <c r="L563" s="159"/>
      <c r="M563" s="160">
        <v>421</v>
      </c>
    </row>
    <row r="564" spans="1:13" ht="21.6" customHeight="1">
      <c r="A564" s="240"/>
      <c r="B564" s="240"/>
      <c r="C564" s="241" t="s">
        <v>332</v>
      </c>
      <c r="D564" s="240"/>
      <c r="E564" s="240"/>
      <c r="F564" s="240"/>
      <c r="G564" s="159">
        <v>27</v>
      </c>
      <c r="H564" s="159"/>
      <c r="I564" s="159">
        <v>0</v>
      </c>
      <c r="J564" s="159"/>
      <c r="K564" s="160">
        <v>0</v>
      </c>
      <c r="L564" s="159"/>
      <c r="M564" s="160">
        <v>0</v>
      </c>
    </row>
    <row r="565" spans="1:13" ht="21.6" customHeight="1">
      <c r="A565" s="240"/>
      <c r="B565" s="240"/>
      <c r="C565" s="241" t="s">
        <v>356</v>
      </c>
      <c r="D565" s="240"/>
      <c r="E565" s="240"/>
      <c r="F565" s="240"/>
      <c r="G565" s="159">
        <v>0</v>
      </c>
      <c r="H565" s="159"/>
      <c r="I565" s="159">
        <v>0</v>
      </c>
      <c r="J565" s="159"/>
      <c r="K565" s="160">
        <v>6645</v>
      </c>
      <c r="L565" s="159"/>
      <c r="M565" s="160">
        <v>0</v>
      </c>
    </row>
    <row r="566" spans="1:13" ht="21.6" customHeight="1">
      <c r="A566" s="240"/>
      <c r="B566" s="240"/>
      <c r="C566" s="241" t="s">
        <v>338</v>
      </c>
      <c r="D566" s="240"/>
      <c r="E566" s="240"/>
      <c r="F566" s="240"/>
      <c r="G566" s="159">
        <v>0</v>
      </c>
      <c r="H566" s="159"/>
      <c r="I566" s="159">
        <v>0</v>
      </c>
      <c r="J566" s="159"/>
      <c r="K566" s="160">
        <v>-6645</v>
      </c>
      <c r="L566" s="159"/>
      <c r="M566" s="160">
        <v>0</v>
      </c>
    </row>
    <row r="567" spans="1:13" ht="21.6" customHeight="1">
      <c r="A567" s="240"/>
      <c r="B567" s="240"/>
      <c r="C567" s="240" t="s">
        <v>442</v>
      </c>
      <c r="D567" s="240"/>
      <c r="E567" s="240"/>
      <c r="F567" s="240"/>
      <c r="G567" s="159"/>
      <c r="H567" s="159"/>
      <c r="I567" s="159"/>
      <c r="J567" s="159"/>
      <c r="K567" s="160"/>
      <c r="L567" s="159"/>
      <c r="M567" s="160"/>
    </row>
    <row r="568" spans="1:13" ht="21.6" customHeight="1">
      <c r="A568" s="240"/>
      <c r="B568" s="240"/>
      <c r="C568" s="240"/>
      <c r="D568" s="240" t="s">
        <v>419</v>
      </c>
      <c r="E568" s="240"/>
      <c r="F568" s="240"/>
      <c r="G568" s="162">
        <v>0</v>
      </c>
      <c r="H568" s="162"/>
      <c r="I568" s="162">
        <v>108</v>
      </c>
      <c r="J568" s="162"/>
      <c r="K568" s="161">
        <v>0</v>
      </c>
      <c r="L568" s="162"/>
      <c r="M568" s="161">
        <v>0</v>
      </c>
    </row>
    <row r="569" spans="1:13" ht="21.6" customHeight="1">
      <c r="A569" s="240"/>
      <c r="B569" s="244" t="s">
        <v>438</v>
      </c>
      <c r="C569" s="210"/>
      <c r="D569" s="240"/>
      <c r="E569" s="240"/>
      <c r="F569" s="240"/>
      <c r="G569" s="322"/>
      <c r="H569" s="159"/>
      <c r="I569" s="322"/>
      <c r="J569" s="159"/>
      <c r="K569" s="322"/>
      <c r="L569" s="159"/>
      <c r="M569" s="322"/>
    </row>
    <row r="570" spans="1:13" ht="21.6" customHeight="1">
      <c r="A570" s="240"/>
      <c r="B570" s="240"/>
      <c r="C570" s="210" t="s">
        <v>301</v>
      </c>
      <c r="D570" s="240"/>
      <c r="E570" s="240"/>
      <c r="F570" s="240"/>
      <c r="G570" s="159">
        <v>20513</v>
      </c>
      <c r="H570" s="159"/>
      <c r="I570" s="159">
        <v>15646</v>
      </c>
      <c r="J570" s="159"/>
      <c r="K570" s="159">
        <v>4300</v>
      </c>
      <c r="L570" s="159"/>
      <c r="M570" s="159">
        <v>3267</v>
      </c>
    </row>
    <row r="571" spans="1:13" ht="21.6" customHeight="1">
      <c r="A571" s="240"/>
      <c r="B571" s="219" t="s">
        <v>284</v>
      </c>
      <c r="C571" s="240"/>
      <c r="D571" s="240"/>
      <c r="E571" s="240"/>
      <c r="F571" s="240"/>
      <c r="G571" s="159"/>
      <c r="H571" s="159"/>
      <c r="I571" s="159"/>
      <c r="J571" s="159"/>
      <c r="K571" s="159"/>
      <c r="L571" s="159"/>
      <c r="M571" s="159"/>
    </row>
    <row r="572" spans="1:13" ht="21.6" customHeight="1">
      <c r="A572" s="23"/>
      <c r="B572" s="23"/>
      <c r="C572" s="240" t="s">
        <v>404</v>
      </c>
      <c r="D572" s="23"/>
      <c r="E572" s="23"/>
      <c r="F572" s="23"/>
      <c r="G572" s="159">
        <v>-59464</v>
      </c>
      <c r="H572" s="159"/>
      <c r="I572" s="159">
        <v>54922</v>
      </c>
      <c r="J572" s="159"/>
      <c r="K572" s="159">
        <v>-21847</v>
      </c>
      <c r="L572" s="159"/>
      <c r="M572" s="159">
        <v>54922</v>
      </c>
    </row>
    <row r="573" spans="1:13" ht="21.6" customHeight="1">
      <c r="A573" s="240"/>
      <c r="B573" s="240"/>
      <c r="C573" s="243" t="s">
        <v>216</v>
      </c>
      <c r="D573" s="240"/>
      <c r="E573" s="240"/>
      <c r="F573" s="240"/>
      <c r="G573" s="159">
        <v>19068</v>
      </c>
      <c r="H573" s="159"/>
      <c r="I573" s="159">
        <v>36709</v>
      </c>
      <c r="J573" s="159"/>
      <c r="K573" s="159">
        <v>11075</v>
      </c>
      <c r="L573" s="159"/>
      <c r="M573" s="159">
        <v>35095</v>
      </c>
    </row>
    <row r="574" spans="1:13" ht="21.6" customHeight="1">
      <c r="A574" s="240"/>
      <c r="B574" s="240"/>
      <c r="C574" s="240" t="s">
        <v>217</v>
      </c>
      <c r="D574" s="240"/>
      <c r="E574" s="240"/>
      <c r="F574" s="240"/>
      <c r="G574" s="159">
        <v>-3563</v>
      </c>
      <c r="H574" s="159"/>
      <c r="I574" s="159">
        <v>24448</v>
      </c>
      <c r="J574" s="159"/>
      <c r="K574" s="159">
        <v>-3259</v>
      </c>
      <c r="L574" s="159"/>
      <c r="M574" s="159">
        <v>24672</v>
      </c>
    </row>
    <row r="575" spans="1:13" ht="21.6" customHeight="1">
      <c r="A575" s="240"/>
      <c r="B575" s="240"/>
      <c r="C575" s="240" t="s">
        <v>220</v>
      </c>
      <c r="D575" s="240"/>
      <c r="E575" s="240"/>
      <c r="F575" s="240"/>
      <c r="G575" s="159">
        <v>-1338</v>
      </c>
      <c r="H575" s="159"/>
      <c r="I575" s="159">
        <v>-1388</v>
      </c>
      <c r="J575" s="159"/>
      <c r="K575" s="159">
        <v>-717</v>
      </c>
      <c r="L575" s="159"/>
      <c r="M575" s="159">
        <v>-836</v>
      </c>
    </row>
    <row r="576" spans="1:13" ht="21.6" customHeight="1">
      <c r="A576" s="240"/>
      <c r="B576" s="240"/>
      <c r="C576" s="240" t="s">
        <v>412</v>
      </c>
      <c r="D576" s="240"/>
      <c r="E576" s="240"/>
      <c r="F576" s="240"/>
      <c r="G576" s="159">
        <v>12</v>
      </c>
      <c r="H576" s="159"/>
      <c r="I576" s="159">
        <v>3144</v>
      </c>
      <c r="J576" s="159"/>
      <c r="K576" s="160">
        <v>0</v>
      </c>
      <c r="L576" s="160"/>
      <c r="M576" s="160">
        <v>0</v>
      </c>
    </row>
    <row r="577" spans="1:13" ht="21.6" customHeight="1">
      <c r="A577" s="240"/>
      <c r="B577" s="90" t="s">
        <v>285</v>
      </c>
      <c r="C577" s="240"/>
      <c r="D577" s="240"/>
      <c r="E577" s="240"/>
      <c r="F577" s="240"/>
      <c r="G577" s="159"/>
      <c r="H577" s="159"/>
      <c r="I577" s="159"/>
      <c r="J577" s="159"/>
      <c r="K577" s="159"/>
      <c r="L577" s="159"/>
      <c r="M577" s="159"/>
    </row>
    <row r="578" spans="1:13" ht="21.6" customHeight="1">
      <c r="A578" s="240"/>
      <c r="B578" s="240"/>
      <c r="C578" s="240" t="s">
        <v>234</v>
      </c>
      <c r="D578" s="240"/>
      <c r="E578" s="240"/>
      <c r="F578" s="240"/>
      <c r="G578" s="159">
        <v>-3200</v>
      </c>
      <c r="H578" s="159"/>
      <c r="I578" s="159">
        <v>-27382</v>
      </c>
      <c r="J578" s="159"/>
      <c r="K578" s="159">
        <v>-1749</v>
      </c>
      <c r="L578" s="159"/>
      <c r="M578" s="159">
        <v>-32526</v>
      </c>
    </row>
    <row r="579" spans="1:13" ht="21.6" customHeight="1">
      <c r="A579" s="240"/>
      <c r="B579" s="240"/>
      <c r="C579" s="240" t="s">
        <v>237</v>
      </c>
      <c r="D579" s="240"/>
      <c r="E579" s="240"/>
      <c r="F579" s="240"/>
      <c r="G579" s="159">
        <v>-725</v>
      </c>
      <c r="H579" s="159"/>
      <c r="I579" s="159">
        <v>-898</v>
      </c>
      <c r="J579" s="159"/>
      <c r="K579" s="159">
        <v>-730</v>
      </c>
      <c r="L579" s="159"/>
      <c r="M579" s="159">
        <v>-503</v>
      </c>
    </row>
    <row r="580" spans="1:13" ht="21.6" customHeight="1">
      <c r="A580" s="240"/>
      <c r="B580" s="240"/>
      <c r="C580" s="240" t="s">
        <v>309</v>
      </c>
      <c r="D580" s="240"/>
      <c r="E580" s="240"/>
      <c r="F580" s="240"/>
      <c r="G580" s="159">
        <v>9696</v>
      </c>
      <c r="H580" s="159"/>
      <c r="I580" s="159">
        <v>-27622</v>
      </c>
      <c r="J580" s="159"/>
      <c r="K580" s="159">
        <v>15900</v>
      </c>
      <c r="L580" s="159"/>
      <c r="M580" s="159">
        <v>-30012</v>
      </c>
    </row>
    <row r="581" spans="1:13" ht="21.6" customHeight="1">
      <c r="A581" s="240"/>
      <c r="B581" s="240"/>
      <c r="C581" s="240" t="s">
        <v>286</v>
      </c>
      <c r="D581" s="240"/>
      <c r="E581" s="240"/>
      <c r="F581" s="240"/>
      <c r="G581" s="323">
        <v>0</v>
      </c>
      <c r="H581" s="159"/>
      <c r="I581" s="321">
        <v>-315</v>
      </c>
      <c r="J581" s="159"/>
      <c r="K581" s="323">
        <v>0</v>
      </c>
      <c r="L581" s="160"/>
      <c r="M581" s="323">
        <v>0</v>
      </c>
    </row>
    <row r="582" spans="1:13" ht="21.6" customHeight="1">
      <c r="A582" s="240"/>
      <c r="B582" s="243" t="s">
        <v>287</v>
      </c>
      <c r="C582" s="244"/>
      <c r="D582" s="240"/>
      <c r="E582" s="240"/>
      <c r="F582" s="240"/>
      <c r="G582" s="159">
        <v>-19001</v>
      </c>
      <c r="H582" s="159"/>
      <c r="I582" s="159">
        <v>77264</v>
      </c>
      <c r="J582" s="159"/>
      <c r="K582" s="159">
        <v>2973</v>
      </c>
      <c r="L582" s="159"/>
      <c r="M582" s="159">
        <v>54079</v>
      </c>
    </row>
    <row r="583" spans="1:13" ht="21.6" customHeight="1">
      <c r="A583" s="240"/>
      <c r="B583" s="240" t="s">
        <v>288</v>
      </c>
      <c r="C583" s="240"/>
      <c r="D583" s="240"/>
      <c r="E583" s="240"/>
      <c r="F583" s="240"/>
      <c r="G583" s="159">
        <v>-995</v>
      </c>
      <c r="H583" s="159"/>
      <c r="I583" s="159">
        <v>-931</v>
      </c>
      <c r="J583" s="159"/>
      <c r="K583" s="159">
        <v>-461</v>
      </c>
      <c r="L583" s="159"/>
      <c r="M583" s="159">
        <v>-421</v>
      </c>
    </row>
    <row r="584" spans="1:13" ht="21.6" customHeight="1">
      <c r="A584" s="240"/>
      <c r="B584" s="243" t="s">
        <v>289</v>
      </c>
      <c r="C584" s="240"/>
      <c r="D584" s="240"/>
      <c r="E584" s="240"/>
      <c r="F584" s="240"/>
      <c r="G584" s="159">
        <v>-9027</v>
      </c>
      <c r="H584" s="159"/>
      <c r="I584" s="159">
        <v>-7167</v>
      </c>
      <c r="J584" s="159"/>
      <c r="K584" s="159">
        <v>-5458</v>
      </c>
      <c r="L584" s="159"/>
      <c r="M584" s="159">
        <v>-5136</v>
      </c>
    </row>
    <row r="585" spans="1:13" ht="21.6" customHeight="1">
      <c r="A585" s="240"/>
      <c r="B585" s="240" t="s">
        <v>290</v>
      </c>
      <c r="C585" s="240"/>
      <c r="D585" s="240"/>
      <c r="E585" s="240"/>
      <c r="F585" s="240"/>
      <c r="G585" s="159">
        <v>1622</v>
      </c>
      <c r="H585" s="159"/>
      <c r="I585" s="159">
        <v>12572</v>
      </c>
      <c r="J585" s="159"/>
      <c r="K585" s="323">
        <v>0</v>
      </c>
      <c r="L585" s="159"/>
      <c r="M585" s="159">
        <v>12235</v>
      </c>
    </row>
    <row r="586" spans="1:13" ht="21.6" customHeight="1">
      <c r="A586" s="72" t="s">
        <v>307</v>
      </c>
      <c r="B586" s="23"/>
      <c r="C586" s="23"/>
      <c r="D586" s="23"/>
      <c r="E586" s="23"/>
      <c r="F586" s="23"/>
      <c r="G586" s="324">
        <v>-27401</v>
      </c>
      <c r="H586" s="159"/>
      <c r="I586" s="324">
        <v>81738</v>
      </c>
      <c r="J586" s="159"/>
      <c r="K586" s="324">
        <v>-2946</v>
      </c>
      <c r="L586" s="159"/>
      <c r="M586" s="324">
        <v>60757</v>
      </c>
    </row>
    <row r="587" spans="1:13" ht="21.6" customHeight="1">
      <c r="A587" s="72"/>
      <c r="B587" s="23"/>
      <c r="C587" s="23"/>
      <c r="D587" s="23"/>
      <c r="E587" s="23"/>
      <c r="F587" s="23"/>
      <c r="G587" s="279"/>
      <c r="H587" s="217"/>
      <c r="I587" s="279"/>
      <c r="J587" s="217"/>
      <c r="K587" s="279"/>
      <c r="L587" s="217"/>
      <c r="M587" s="279"/>
    </row>
    <row r="588" spans="1:13" ht="21.6" customHeight="1">
      <c r="A588" s="72"/>
      <c r="B588" s="23"/>
      <c r="C588" s="23"/>
      <c r="D588" s="23"/>
      <c r="E588" s="23"/>
      <c r="F588" s="23"/>
      <c r="G588" s="279"/>
      <c r="H588" s="217"/>
      <c r="I588" s="279"/>
      <c r="J588" s="217"/>
      <c r="K588" s="279"/>
      <c r="L588" s="217"/>
      <c r="M588" s="279"/>
    </row>
    <row r="589" spans="1:13" ht="21.6" customHeight="1">
      <c r="A589" s="72"/>
      <c r="B589" s="23"/>
      <c r="C589" s="23"/>
      <c r="D589" s="23"/>
      <c r="E589" s="23"/>
      <c r="F589" s="23"/>
      <c r="G589" s="279"/>
      <c r="H589" s="217"/>
      <c r="I589" s="279"/>
      <c r="J589" s="217"/>
      <c r="K589" s="279"/>
      <c r="L589" s="217"/>
      <c r="M589" s="279"/>
    </row>
    <row r="590" spans="1:13" ht="25.9">
      <c r="A590" s="209" t="s">
        <v>206</v>
      </c>
      <c r="B590" s="23"/>
      <c r="C590" s="23"/>
      <c r="D590" s="23"/>
      <c r="E590" s="23"/>
      <c r="F590" s="23"/>
      <c r="G590" s="162"/>
      <c r="H590" s="159"/>
      <c r="I590" s="162"/>
      <c r="J590" s="159"/>
      <c r="K590" s="162"/>
      <c r="L590" s="159"/>
      <c r="M590" s="18" t="s">
        <v>388</v>
      </c>
    </row>
    <row r="591" spans="1:13" ht="21.6" customHeight="1">
      <c r="A591" s="23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368" t="s">
        <v>190</v>
      </c>
    </row>
    <row r="592" spans="1:13" ht="21.6" customHeight="1">
      <c r="A592" s="71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368" t="s">
        <v>191</v>
      </c>
    </row>
    <row r="593" spans="1:13" ht="21.6" customHeight="1">
      <c r="A593" s="381" t="s">
        <v>181</v>
      </c>
      <c r="B593" s="381"/>
      <c r="C593" s="381"/>
      <c r="D593" s="381"/>
      <c r="E593" s="381"/>
      <c r="F593" s="381"/>
      <c r="G593" s="381"/>
      <c r="H593" s="381"/>
      <c r="I593" s="381"/>
      <c r="J593" s="381"/>
      <c r="K593" s="381"/>
      <c r="L593" s="381"/>
      <c r="M593" s="381"/>
    </row>
    <row r="594" spans="1:13" ht="21.6" customHeight="1">
      <c r="A594" s="382" t="s">
        <v>205</v>
      </c>
      <c r="B594" s="382"/>
      <c r="C594" s="382"/>
      <c r="D594" s="382"/>
      <c r="E594" s="382"/>
      <c r="F594" s="382"/>
      <c r="G594" s="382"/>
      <c r="H594" s="382"/>
      <c r="I594" s="382"/>
      <c r="J594" s="382"/>
      <c r="K594" s="382"/>
      <c r="L594" s="382"/>
      <c r="M594" s="382"/>
    </row>
    <row r="595" spans="1:13" ht="21.6" customHeight="1">
      <c r="A595" s="382" t="s">
        <v>424</v>
      </c>
      <c r="B595" s="382"/>
      <c r="C595" s="382"/>
      <c r="D595" s="382"/>
      <c r="E595" s="382"/>
      <c r="F595" s="382"/>
      <c r="G595" s="382"/>
      <c r="H595" s="382"/>
      <c r="I595" s="382"/>
      <c r="J595" s="382"/>
      <c r="K595" s="382"/>
      <c r="L595" s="382"/>
      <c r="M595" s="382"/>
    </row>
    <row r="596" spans="1:13" ht="21.6" customHeight="1">
      <c r="A596" s="158"/>
      <c r="B596" s="22"/>
      <c r="C596" s="22"/>
      <c r="D596" s="22"/>
      <c r="E596" s="22"/>
      <c r="F596" s="22"/>
      <c r="G596" s="383" t="s">
        <v>372</v>
      </c>
      <c r="H596" s="383"/>
      <c r="I596" s="383"/>
      <c r="J596" s="383"/>
      <c r="K596" s="383"/>
      <c r="L596" s="383"/>
      <c r="M596" s="383"/>
    </row>
    <row r="597" spans="1:13" ht="21.6" customHeight="1">
      <c r="A597" s="158"/>
      <c r="B597" s="22"/>
      <c r="C597" s="22"/>
      <c r="D597" s="22"/>
      <c r="E597" s="22"/>
      <c r="F597" s="22"/>
      <c r="G597" s="384" t="s">
        <v>183</v>
      </c>
      <c r="H597" s="384"/>
      <c r="I597" s="384"/>
      <c r="J597" s="365"/>
      <c r="K597" s="384" t="s">
        <v>184</v>
      </c>
      <c r="L597" s="384"/>
      <c r="M597" s="384"/>
    </row>
    <row r="598" spans="1:13" ht="21.6" customHeight="1">
      <c r="A598" s="158"/>
      <c r="B598" s="22"/>
      <c r="C598" s="22"/>
      <c r="D598" s="22"/>
      <c r="E598" s="22"/>
      <c r="F598" s="22"/>
      <c r="G598" s="28">
        <v>2021</v>
      </c>
      <c r="H598" s="302"/>
      <c r="I598" s="43">
        <v>2020</v>
      </c>
      <c r="J598" s="287"/>
      <c r="K598" s="28">
        <v>2021</v>
      </c>
      <c r="L598" s="303"/>
      <c r="M598" s="305">
        <v>2020</v>
      </c>
    </row>
    <row r="599" spans="1:13" ht="21.6" customHeight="1">
      <c r="A599" s="158"/>
      <c r="B599" s="22"/>
      <c r="C599" s="22"/>
      <c r="D599" s="22"/>
      <c r="E599" s="22"/>
      <c r="F599" s="22"/>
      <c r="G599" s="334"/>
      <c r="H599" s="143"/>
      <c r="I599" s="304" t="s">
        <v>364</v>
      </c>
      <c r="J599" s="369"/>
      <c r="K599" s="334"/>
      <c r="L599" s="66"/>
      <c r="M599" s="304" t="s">
        <v>364</v>
      </c>
    </row>
    <row r="600" spans="1:13" ht="21.6" customHeight="1">
      <c r="A600" s="90" t="s">
        <v>291</v>
      </c>
      <c r="B600" s="240"/>
      <c r="C600" s="240"/>
      <c r="D600" s="240"/>
      <c r="E600" s="240"/>
      <c r="F600" s="240"/>
      <c r="G600" s="200"/>
      <c r="H600" s="216"/>
      <c r="I600" s="200"/>
      <c r="J600" s="200"/>
      <c r="K600" s="200"/>
      <c r="L600" s="200"/>
      <c r="M600" s="216"/>
    </row>
    <row r="601" spans="1:13" ht="21.6" customHeight="1">
      <c r="A601" s="90"/>
      <c r="B601" s="240" t="s">
        <v>410</v>
      </c>
      <c r="C601" s="240"/>
      <c r="D601" s="240"/>
      <c r="E601" s="240"/>
      <c r="F601" s="240"/>
      <c r="G601" s="314">
        <v>493</v>
      </c>
      <c r="H601" s="314"/>
      <c r="I601" s="314">
        <v>-9</v>
      </c>
      <c r="J601" s="314"/>
      <c r="K601" s="314">
        <v>493</v>
      </c>
      <c r="L601" s="314"/>
      <c r="M601" s="314">
        <v>-9</v>
      </c>
    </row>
    <row r="602" spans="1:13" ht="21.6" customHeight="1">
      <c r="A602" s="244"/>
      <c r="B602" s="240" t="s">
        <v>292</v>
      </c>
      <c r="C602" s="240"/>
      <c r="D602" s="240"/>
      <c r="E602" s="240"/>
      <c r="F602" s="240"/>
      <c r="G602" s="314">
        <v>35</v>
      </c>
      <c r="H602" s="314"/>
      <c r="I602" s="314">
        <v>95</v>
      </c>
      <c r="J602" s="314"/>
      <c r="K602" s="314">
        <v>22</v>
      </c>
      <c r="L602" s="314"/>
      <c r="M602" s="314">
        <v>118</v>
      </c>
    </row>
    <row r="603" spans="1:13" ht="21.6" customHeight="1">
      <c r="A603" s="244"/>
      <c r="B603" s="240" t="s">
        <v>381</v>
      </c>
      <c r="C603" s="240"/>
      <c r="D603" s="240"/>
      <c r="E603" s="240"/>
      <c r="F603" s="240"/>
      <c r="G603" s="314">
        <v>0</v>
      </c>
      <c r="H603" s="314"/>
      <c r="I603" s="314">
        <v>0</v>
      </c>
      <c r="J603" s="314"/>
      <c r="K603" s="314">
        <v>0</v>
      </c>
      <c r="L603" s="314"/>
      <c r="M603" s="314">
        <v>-550</v>
      </c>
    </row>
    <row r="604" spans="1:13" ht="21.6" customHeight="1">
      <c r="A604" s="244"/>
      <c r="B604" s="240" t="s">
        <v>361</v>
      </c>
      <c r="C604" s="240"/>
      <c r="D604" s="240"/>
      <c r="E604" s="240"/>
      <c r="F604" s="240"/>
      <c r="G604" s="314">
        <v>0</v>
      </c>
      <c r="H604" s="314"/>
      <c r="I604" s="314">
        <v>0</v>
      </c>
      <c r="J604" s="314"/>
      <c r="K604" s="314">
        <v>0</v>
      </c>
      <c r="L604" s="314"/>
      <c r="M604" s="314">
        <v>5990</v>
      </c>
    </row>
    <row r="605" spans="1:13" ht="21.6" customHeight="1">
      <c r="A605" s="244"/>
      <c r="B605" s="240" t="s">
        <v>439</v>
      </c>
      <c r="C605" s="240"/>
      <c r="D605" s="240"/>
      <c r="E605" s="240"/>
      <c r="F605" s="240"/>
      <c r="G605" s="314">
        <v>5000</v>
      </c>
      <c r="H605" s="314"/>
      <c r="I605" s="314">
        <v>-5000</v>
      </c>
      <c r="J605" s="314"/>
      <c r="K605" s="314">
        <v>5000</v>
      </c>
      <c r="L605" s="314"/>
      <c r="M605" s="314">
        <v>-5000</v>
      </c>
    </row>
    <row r="606" spans="1:13" ht="21.6" customHeight="1">
      <c r="A606" s="244"/>
      <c r="B606" s="240" t="s">
        <v>304</v>
      </c>
      <c r="C606" s="240"/>
      <c r="D606" s="240"/>
      <c r="E606" s="240"/>
      <c r="F606" s="240"/>
      <c r="G606" s="314"/>
      <c r="H606" s="314"/>
      <c r="I606" s="314"/>
      <c r="J606" s="314"/>
      <c r="K606" s="314"/>
      <c r="L606" s="314"/>
      <c r="M606" s="314"/>
    </row>
    <row r="607" spans="1:13" ht="21.6" customHeight="1">
      <c r="A607" s="244"/>
      <c r="B607" s="240"/>
      <c r="C607" s="243" t="s">
        <v>405</v>
      </c>
      <c r="D607" s="240"/>
      <c r="E607" s="240"/>
      <c r="F607" s="240"/>
      <c r="G607" s="314">
        <v>0</v>
      </c>
      <c r="H607" s="314"/>
      <c r="I607" s="314">
        <v>-188</v>
      </c>
      <c r="J607" s="314"/>
      <c r="K607" s="314">
        <v>0</v>
      </c>
      <c r="L607" s="314"/>
      <c r="M607" s="314">
        <v>-188</v>
      </c>
    </row>
    <row r="608" spans="1:13" ht="21.6" customHeight="1">
      <c r="A608" s="244"/>
      <c r="B608" s="240" t="s">
        <v>293</v>
      </c>
      <c r="C608" s="240"/>
      <c r="D608" s="240"/>
      <c r="E608" s="240"/>
      <c r="F608" s="240"/>
      <c r="G608" s="314">
        <v>-4798</v>
      </c>
      <c r="H608" s="314"/>
      <c r="I608" s="314">
        <v>-640</v>
      </c>
      <c r="J608" s="314"/>
      <c r="K608" s="314">
        <v>-4748</v>
      </c>
      <c r="L608" s="314"/>
      <c r="M608" s="314">
        <v>-564</v>
      </c>
    </row>
    <row r="609" spans="1:13" ht="21.6" customHeight="1">
      <c r="A609" s="244"/>
      <c r="B609" s="240" t="s">
        <v>339</v>
      </c>
      <c r="C609" s="240"/>
      <c r="D609" s="240"/>
      <c r="E609" s="240"/>
      <c r="F609" s="240"/>
      <c r="G609" s="314">
        <v>0</v>
      </c>
      <c r="H609" s="314"/>
      <c r="I609" s="314">
        <v>0</v>
      </c>
      <c r="J609" s="314"/>
      <c r="K609" s="314">
        <v>0</v>
      </c>
      <c r="L609" s="314"/>
      <c r="M609" s="314">
        <v>3000</v>
      </c>
    </row>
    <row r="610" spans="1:13" ht="21.6" customHeight="1">
      <c r="A610" s="244"/>
      <c r="B610" s="240" t="s">
        <v>430</v>
      </c>
      <c r="C610" s="240"/>
      <c r="D610" s="240"/>
      <c r="E610" s="240"/>
      <c r="F610" s="240"/>
      <c r="G610" s="314">
        <v>0</v>
      </c>
      <c r="H610" s="314"/>
      <c r="I610" s="314">
        <v>0</v>
      </c>
      <c r="J610" s="314"/>
      <c r="K610" s="314">
        <v>0</v>
      </c>
      <c r="L610" s="314"/>
      <c r="M610" s="314">
        <v>-5570</v>
      </c>
    </row>
    <row r="611" spans="1:13" ht="21.6" customHeight="1">
      <c r="A611" s="244"/>
      <c r="B611" s="240" t="s">
        <v>294</v>
      </c>
      <c r="C611" s="240"/>
      <c r="D611" s="240"/>
      <c r="E611" s="240"/>
      <c r="F611" s="240"/>
      <c r="G611" s="314">
        <v>124</v>
      </c>
      <c r="H611" s="314"/>
      <c r="I611" s="314">
        <v>234</v>
      </c>
      <c r="J611" s="314"/>
      <c r="K611" s="314">
        <v>0</v>
      </c>
      <c r="L611" s="314"/>
      <c r="M611" s="314">
        <v>234</v>
      </c>
    </row>
    <row r="612" spans="1:13" ht="21.6" customHeight="1">
      <c r="A612" s="244"/>
      <c r="B612" s="240" t="s">
        <v>360</v>
      </c>
      <c r="C612" s="240"/>
      <c r="D612" s="240"/>
      <c r="E612" s="240"/>
      <c r="F612" s="240"/>
      <c r="G612" s="314">
        <v>-38</v>
      </c>
      <c r="H612" s="314"/>
      <c r="I612" s="314">
        <v>-744</v>
      </c>
      <c r="J612" s="314"/>
      <c r="K612" s="314">
        <v>-38</v>
      </c>
      <c r="L612" s="314"/>
      <c r="M612" s="314">
        <v>-744</v>
      </c>
    </row>
    <row r="613" spans="1:13" ht="21.6" customHeight="1">
      <c r="A613" s="244"/>
      <c r="B613" s="240" t="s">
        <v>436</v>
      </c>
      <c r="C613" s="240"/>
      <c r="D613" s="240"/>
      <c r="E613" s="240"/>
      <c r="F613" s="240"/>
      <c r="G613" s="314">
        <v>3</v>
      </c>
      <c r="H613" s="314"/>
      <c r="I613" s="314">
        <v>0</v>
      </c>
      <c r="J613" s="314"/>
      <c r="K613" s="314">
        <v>0</v>
      </c>
      <c r="L613" s="314"/>
      <c r="M613" s="314">
        <v>0</v>
      </c>
    </row>
    <row r="614" spans="1:13" ht="21.6" customHeight="1">
      <c r="A614" s="90" t="s">
        <v>382</v>
      </c>
      <c r="B614" s="240"/>
      <c r="C614" s="240"/>
      <c r="D614" s="240"/>
      <c r="E614" s="240"/>
      <c r="F614" s="240"/>
      <c r="G614" s="19">
        <v>819</v>
      </c>
      <c r="H614" s="17"/>
      <c r="I614" s="19">
        <v>-6252</v>
      </c>
      <c r="J614" s="17"/>
      <c r="K614" s="19">
        <v>729</v>
      </c>
      <c r="L614" s="17"/>
      <c r="M614" s="19">
        <v>-3283</v>
      </c>
    </row>
    <row r="615" spans="1:13" ht="21.6" customHeight="1">
      <c r="A615" s="90" t="s">
        <v>295</v>
      </c>
      <c r="B615" s="240"/>
      <c r="C615" s="240"/>
      <c r="D615" s="240"/>
      <c r="E615" s="240"/>
      <c r="F615" s="240"/>
      <c r="G615" s="17"/>
      <c r="H615" s="17"/>
      <c r="I615" s="17"/>
      <c r="J615" s="17"/>
      <c r="K615" s="17"/>
      <c r="L615" s="17"/>
      <c r="M615" s="17"/>
    </row>
    <row r="616" spans="1:13" ht="21.6" customHeight="1">
      <c r="A616" s="244"/>
      <c r="B616" s="241" t="s">
        <v>340</v>
      </c>
      <c r="C616" s="241"/>
      <c r="D616" s="240"/>
      <c r="E616" s="240"/>
      <c r="F616" s="240"/>
      <c r="G616" s="314">
        <v>-1780</v>
      </c>
      <c r="H616" s="314"/>
      <c r="I616" s="314">
        <v>-1551</v>
      </c>
      <c r="J616" s="314"/>
      <c r="K616" s="314">
        <v>-1054</v>
      </c>
      <c r="L616" s="314"/>
      <c r="M616" s="314">
        <v>-928</v>
      </c>
    </row>
    <row r="617" spans="1:13" ht="21.6" customHeight="1">
      <c r="A617" s="23" t="s">
        <v>296</v>
      </c>
      <c r="B617" s="23"/>
      <c r="C617" s="240"/>
      <c r="D617" s="240"/>
      <c r="E617" s="240"/>
      <c r="F617" s="240"/>
      <c r="G617" s="19">
        <v>-1780</v>
      </c>
      <c r="H617" s="17"/>
      <c r="I617" s="19">
        <v>-1551</v>
      </c>
      <c r="J617" s="17"/>
      <c r="K617" s="19">
        <v>-1054</v>
      </c>
      <c r="L617" s="17"/>
      <c r="M617" s="19">
        <v>-928</v>
      </c>
    </row>
    <row r="618" spans="1:13" ht="21.6" customHeight="1">
      <c r="A618" s="90" t="s">
        <v>297</v>
      </c>
      <c r="B618" s="23"/>
      <c r="C618" s="240"/>
      <c r="D618" s="240"/>
      <c r="E618" s="240"/>
      <c r="F618" s="240"/>
      <c r="G618" s="17">
        <v>-28362</v>
      </c>
      <c r="H618" s="17"/>
      <c r="I618" s="17">
        <v>73935</v>
      </c>
      <c r="J618" s="17"/>
      <c r="K618" s="17">
        <v>-3271</v>
      </c>
      <c r="L618" s="17"/>
      <c r="M618" s="17">
        <v>56546</v>
      </c>
    </row>
    <row r="619" spans="1:13" ht="21.6" customHeight="1">
      <c r="A619" s="90" t="s">
        <v>298</v>
      </c>
      <c r="B619" s="23"/>
      <c r="C619" s="240"/>
      <c r="D619" s="240"/>
      <c r="E619" s="240"/>
      <c r="F619" s="240"/>
      <c r="G619" s="314">
        <v>52173</v>
      </c>
      <c r="H619" s="314"/>
      <c r="I619" s="314">
        <v>47462</v>
      </c>
      <c r="J619" s="314"/>
      <c r="K619" s="314">
        <v>20576</v>
      </c>
      <c r="L619" s="314"/>
      <c r="M619" s="314">
        <v>17836</v>
      </c>
    </row>
    <row r="620" spans="1:13" ht="21.6" customHeight="1" thickBot="1">
      <c r="A620" s="90" t="s">
        <v>429</v>
      </c>
      <c r="B620" s="23"/>
      <c r="C620" s="240"/>
      <c r="D620" s="240"/>
      <c r="E620" s="240"/>
      <c r="F620" s="240"/>
      <c r="G620" s="34">
        <v>23811</v>
      </c>
      <c r="H620" s="17"/>
      <c r="I620" s="34">
        <v>121397</v>
      </c>
      <c r="J620" s="17"/>
      <c r="K620" s="34">
        <v>17305</v>
      </c>
      <c r="L620" s="17"/>
      <c r="M620" s="34">
        <v>74382</v>
      </c>
    </row>
    <row r="621" spans="1:13" ht="21.6" customHeight="1" thickTop="1">
      <c r="A621" s="72"/>
      <c r="B621" s="23"/>
      <c r="C621" s="23"/>
      <c r="D621" s="23"/>
      <c r="E621" s="23"/>
      <c r="F621" s="23"/>
      <c r="G621" s="217"/>
      <c r="H621" s="217"/>
      <c r="I621" s="217"/>
      <c r="J621" s="217"/>
      <c r="K621" s="217"/>
      <c r="L621" s="217"/>
      <c r="M621" s="217"/>
    </row>
    <row r="622" spans="1:13" ht="21.6" customHeight="1">
      <c r="A622" s="62" t="s">
        <v>305</v>
      </c>
      <c r="B622" s="62"/>
      <c r="C622" s="23"/>
      <c r="D622" s="26"/>
      <c r="E622" s="26"/>
      <c r="F622" s="26"/>
      <c r="G622" s="217"/>
      <c r="H622" s="217"/>
      <c r="I622" s="217"/>
      <c r="J622" s="217"/>
      <c r="K622" s="217"/>
      <c r="L622" s="217"/>
      <c r="M622" s="217"/>
    </row>
    <row r="623" spans="1:13" ht="21.6" customHeight="1">
      <c r="A623" s="23"/>
      <c r="B623" s="23" t="s">
        <v>306</v>
      </c>
      <c r="C623" s="23"/>
      <c r="D623" s="23"/>
      <c r="E623" s="23"/>
      <c r="F623" s="23"/>
      <c r="G623" s="217"/>
      <c r="H623" s="217"/>
      <c r="I623" s="217"/>
      <c r="J623" s="217"/>
      <c r="K623" s="217"/>
      <c r="L623" s="217"/>
      <c r="M623" s="217"/>
    </row>
    <row r="624" spans="1:13" ht="21.6" customHeight="1">
      <c r="A624" s="23"/>
      <c r="B624" s="23"/>
      <c r="C624" s="240" t="s">
        <v>334</v>
      </c>
      <c r="D624" s="240"/>
      <c r="E624" s="240"/>
      <c r="F624" s="240"/>
      <c r="G624" s="217"/>
      <c r="H624" s="217"/>
      <c r="I624" s="217"/>
      <c r="J624" s="217"/>
      <c r="K624" s="217"/>
      <c r="L624" s="217"/>
      <c r="M624" s="217"/>
    </row>
    <row r="625" spans="1:13" ht="21.6" customHeight="1">
      <c r="A625" s="163"/>
      <c r="B625" s="23"/>
      <c r="C625" s="240"/>
      <c r="D625" s="240" t="s">
        <v>333</v>
      </c>
      <c r="E625" s="240"/>
      <c r="F625" s="240"/>
      <c r="G625" s="314">
        <v>-7213</v>
      </c>
      <c r="H625" s="314"/>
      <c r="I625" s="314">
        <v>0</v>
      </c>
      <c r="J625" s="314"/>
      <c r="K625" s="314">
        <v>-7074</v>
      </c>
      <c r="L625" s="314"/>
      <c r="M625" s="314">
        <v>0</v>
      </c>
    </row>
    <row r="626" spans="1:13" ht="21.6" customHeight="1">
      <c r="A626" s="26"/>
      <c r="B626" s="23"/>
      <c r="C626" s="240" t="s">
        <v>406</v>
      </c>
      <c r="D626" s="243"/>
      <c r="E626" s="243"/>
      <c r="F626" s="243"/>
      <c r="G626" s="314">
        <v>122</v>
      </c>
      <c r="H626" s="314"/>
      <c r="I626" s="314">
        <v>0</v>
      </c>
      <c r="J626" s="314"/>
      <c r="K626" s="314">
        <v>122</v>
      </c>
      <c r="L626" s="314"/>
      <c r="M626" s="314">
        <v>0</v>
      </c>
    </row>
    <row r="627" spans="1:13" ht="21.6" customHeight="1">
      <c r="A627" s="23"/>
      <c r="B627" s="23"/>
      <c r="C627" s="240" t="s">
        <v>408</v>
      </c>
      <c r="D627" s="240"/>
      <c r="E627" s="240"/>
      <c r="F627" s="240"/>
      <c r="G627" s="314"/>
      <c r="H627" s="314"/>
      <c r="I627" s="314"/>
      <c r="J627" s="314"/>
      <c r="K627" s="314"/>
      <c r="L627" s="314"/>
      <c r="M627" s="314"/>
    </row>
    <row r="628" spans="1:13" ht="21.6" customHeight="1">
      <c r="A628" s="23"/>
      <c r="B628" s="23"/>
      <c r="C628" s="240"/>
      <c r="D628" s="240" t="s">
        <v>409</v>
      </c>
      <c r="E628" s="240"/>
      <c r="F628" s="240"/>
      <c r="G628" s="314"/>
      <c r="H628" s="314"/>
      <c r="I628" s="314"/>
      <c r="J628" s="314"/>
      <c r="K628" s="314"/>
      <c r="L628" s="314"/>
      <c r="M628" s="314"/>
    </row>
    <row r="629" spans="1:13" ht="21.6" customHeight="1">
      <c r="A629" s="23"/>
      <c r="B629" s="23"/>
      <c r="C629" s="325" t="s">
        <v>366</v>
      </c>
      <c r="D629" s="240" t="s">
        <v>407</v>
      </c>
      <c r="E629" s="240"/>
      <c r="F629" s="240"/>
      <c r="G629" s="17">
        <v>2159</v>
      </c>
      <c r="H629" s="17"/>
      <c r="I629" s="17">
        <v>0</v>
      </c>
      <c r="J629" s="17"/>
      <c r="K629" s="17">
        <v>1197</v>
      </c>
      <c r="L629" s="17"/>
      <c r="M629" s="17">
        <v>0</v>
      </c>
    </row>
    <row r="630" spans="1:13" ht="21.6" customHeight="1">
      <c r="A630" s="23"/>
      <c r="B630" s="23"/>
      <c r="C630" s="240" t="s">
        <v>420</v>
      </c>
      <c r="D630" s="23"/>
      <c r="E630" s="23"/>
      <c r="F630" s="23"/>
      <c r="G630" s="17">
        <v>922</v>
      </c>
      <c r="H630" s="17"/>
      <c r="I630" s="17">
        <v>0</v>
      </c>
      <c r="J630" s="17"/>
      <c r="K630" s="17">
        <v>922</v>
      </c>
      <c r="L630" s="17"/>
      <c r="M630" s="17">
        <v>0</v>
      </c>
    </row>
    <row r="631" spans="1:13" ht="21.6" customHeight="1">
      <c r="A631" s="23"/>
      <c r="B631" s="23"/>
      <c r="C631" s="23"/>
      <c r="D631" s="23"/>
      <c r="E631" s="23"/>
      <c r="F631" s="23"/>
      <c r="G631" s="217"/>
      <c r="H631" s="217"/>
      <c r="I631" s="217"/>
      <c r="J631" s="217"/>
      <c r="K631" s="217"/>
      <c r="L631" s="217"/>
      <c r="M631" s="217"/>
    </row>
    <row r="632" spans="1:13" ht="21.6" customHeight="1">
      <c r="A632" s="163"/>
      <c r="B632" s="23"/>
      <c r="C632" s="23"/>
      <c r="D632" s="23"/>
      <c r="E632" s="23"/>
      <c r="F632" s="23"/>
      <c r="G632" s="217"/>
      <c r="H632" s="217"/>
      <c r="I632" s="217"/>
      <c r="J632" s="217"/>
      <c r="K632" s="217"/>
      <c r="L632" s="217"/>
      <c r="M632" s="217"/>
    </row>
    <row r="633" spans="1:13" ht="21.6" customHeight="1">
      <c r="A633" s="163"/>
      <c r="B633" s="23"/>
      <c r="C633" s="23"/>
      <c r="D633" s="23"/>
      <c r="E633" s="23"/>
      <c r="F633" s="23"/>
      <c r="G633" s="217"/>
      <c r="H633" s="217"/>
      <c r="I633" s="217"/>
      <c r="J633" s="217"/>
      <c r="K633" s="217"/>
      <c r="L633" s="217"/>
      <c r="M633" s="217"/>
    </row>
    <row r="634" spans="1:13" ht="21.6" customHeight="1">
      <c r="A634" s="163"/>
      <c r="B634" s="23"/>
      <c r="C634" s="23"/>
      <c r="D634" s="23"/>
      <c r="E634" s="23"/>
      <c r="F634" s="23"/>
      <c r="G634" s="217"/>
      <c r="H634" s="217"/>
      <c r="I634" s="217"/>
      <c r="J634" s="217"/>
      <c r="K634" s="217"/>
      <c r="L634" s="217"/>
      <c r="M634" s="217"/>
    </row>
    <row r="635" spans="1:13" ht="21.6" customHeight="1">
      <c r="A635" s="163"/>
      <c r="B635" s="23"/>
      <c r="C635" s="23"/>
      <c r="D635" s="23"/>
      <c r="E635" s="23"/>
      <c r="F635" s="23"/>
      <c r="G635" s="217"/>
      <c r="H635" s="217"/>
      <c r="I635" s="217"/>
      <c r="J635" s="217"/>
      <c r="K635" s="217"/>
      <c r="L635" s="217"/>
      <c r="M635" s="217"/>
    </row>
    <row r="636" spans="1:13" ht="21.6" customHeight="1">
      <c r="A636" s="163"/>
      <c r="B636" s="23"/>
      <c r="C636" s="23"/>
      <c r="D636" s="23"/>
      <c r="E636" s="23"/>
      <c r="F636" s="23"/>
      <c r="G636" s="217"/>
      <c r="H636" s="217"/>
      <c r="I636" s="217"/>
      <c r="J636" s="217"/>
      <c r="K636" s="217"/>
      <c r="L636" s="217"/>
      <c r="M636" s="217"/>
    </row>
    <row r="637" spans="1:13" ht="21.6" customHeight="1">
      <c r="A637" s="163"/>
      <c r="B637" s="23"/>
      <c r="C637" s="23"/>
      <c r="D637" s="23"/>
      <c r="E637" s="23"/>
      <c r="F637" s="23"/>
      <c r="G637" s="217"/>
      <c r="H637" s="217"/>
      <c r="I637" s="217"/>
      <c r="J637" s="217"/>
      <c r="K637" s="217"/>
      <c r="L637" s="217"/>
      <c r="M637" s="217"/>
    </row>
    <row r="638" spans="1:13" ht="21.6" customHeight="1">
      <c r="A638" s="163"/>
      <c r="B638" s="23"/>
      <c r="C638" s="194"/>
      <c r="D638" s="194"/>
      <c r="E638" s="194"/>
      <c r="F638" s="194"/>
      <c r="G638" s="217"/>
      <c r="H638" s="217"/>
      <c r="I638" s="217"/>
      <c r="J638" s="217"/>
      <c r="K638" s="217"/>
      <c r="L638" s="217"/>
      <c r="M638" s="217"/>
    </row>
    <row r="639" spans="1:13" ht="21.6" customHeight="1">
      <c r="A639" s="163"/>
      <c r="B639" s="23"/>
      <c r="C639" s="194"/>
      <c r="D639" s="194"/>
      <c r="E639" s="194"/>
      <c r="F639" s="194"/>
      <c r="G639" s="217"/>
      <c r="H639" s="217"/>
      <c r="I639" s="217"/>
      <c r="J639" s="217"/>
      <c r="K639" s="217"/>
      <c r="L639" s="217"/>
      <c r="M639" s="217"/>
    </row>
    <row r="640" spans="1:13" ht="21.6" customHeight="1">
      <c r="A640" s="163"/>
      <c r="B640" s="23"/>
      <c r="C640" s="194"/>
      <c r="D640" s="194"/>
      <c r="E640" s="194"/>
      <c r="F640" s="194"/>
      <c r="G640" s="217"/>
      <c r="H640" s="217"/>
      <c r="I640" s="217"/>
      <c r="J640" s="217"/>
      <c r="K640" s="217"/>
      <c r="L640" s="217"/>
      <c r="M640" s="217"/>
    </row>
    <row r="641" spans="1:13" ht="21.6" customHeight="1">
      <c r="A641" s="163"/>
      <c r="B641" s="23"/>
      <c r="C641" s="194"/>
      <c r="D641" s="194"/>
      <c r="E641" s="194"/>
      <c r="F641" s="194"/>
      <c r="G641" s="217"/>
      <c r="H641" s="217"/>
      <c r="I641" s="217"/>
      <c r="J641" s="217"/>
      <c r="K641" s="217"/>
      <c r="L641" s="217"/>
      <c r="M641" s="217"/>
    </row>
    <row r="642" spans="1:13" ht="21.6" customHeight="1">
      <c r="A642" s="163"/>
      <c r="B642" s="23"/>
      <c r="C642" s="194"/>
      <c r="D642" s="194"/>
      <c r="E642" s="194"/>
      <c r="F642" s="194"/>
      <c r="G642" s="217"/>
      <c r="H642" s="217"/>
      <c r="I642" s="217"/>
      <c r="J642" s="217"/>
      <c r="K642" s="217"/>
      <c r="L642" s="217"/>
      <c r="M642" s="217"/>
    </row>
    <row r="643" spans="1:13" ht="21.6" customHeight="1">
      <c r="A643" s="163"/>
      <c r="B643" s="23"/>
      <c r="C643" s="194"/>
      <c r="D643" s="194"/>
      <c r="E643" s="194"/>
      <c r="F643" s="194"/>
      <c r="G643" s="217"/>
      <c r="H643" s="217"/>
      <c r="I643" s="217"/>
      <c r="J643" s="217"/>
      <c r="K643" s="217"/>
      <c r="L643" s="217"/>
      <c r="M643" s="217"/>
    </row>
    <row r="644" spans="1:13" ht="21.6" customHeight="1">
      <c r="A644" s="163"/>
      <c r="B644" s="23"/>
      <c r="C644" s="194"/>
      <c r="D644" s="194"/>
      <c r="E644" s="194"/>
      <c r="F644" s="194"/>
      <c r="G644" s="217"/>
      <c r="H644" s="217"/>
      <c r="I644" s="217"/>
      <c r="J644" s="217"/>
      <c r="K644" s="217"/>
      <c r="L644" s="217"/>
      <c r="M644" s="217"/>
    </row>
    <row r="645" spans="1:13" ht="21.6" customHeight="1">
      <c r="A645" s="163"/>
      <c r="B645" s="23"/>
      <c r="C645" s="194"/>
      <c r="D645" s="194"/>
      <c r="E645" s="194"/>
      <c r="F645" s="194"/>
      <c r="G645" s="217"/>
      <c r="H645" s="217"/>
      <c r="I645" s="217"/>
      <c r="J645" s="217"/>
      <c r="K645" s="217"/>
      <c r="L645" s="217"/>
      <c r="M645" s="217"/>
    </row>
    <row r="646" spans="1:13" ht="21.6" customHeight="1">
      <c r="A646" s="163"/>
      <c r="B646" s="23"/>
      <c r="C646" s="194"/>
      <c r="D646" s="194"/>
      <c r="E646" s="194"/>
      <c r="F646" s="194"/>
      <c r="G646" s="217"/>
      <c r="H646" s="217"/>
      <c r="I646" s="217"/>
      <c r="J646" s="217"/>
      <c r="K646" s="217"/>
      <c r="L646" s="217"/>
      <c r="M646" s="217"/>
    </row>
    <row r="647" spans="1:13" ht="25.9">
      <c r="A647" s="209" t="s">
        <v>206</v>
      </c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18" t="s">
        <v>389</v>
      </c>
    </row>
  </sheetData>
  <mergeCells count="118">
    <mergeCell ref="G4:M4"/>
    <mergeCell ref="A1:M1"/>
    <mergeCell ref="A2:M2"/>
    <mergeCell ref="E8:E9"/>
    <mergeCell ref="G5:J5"/>
    <mergeCell ref="K5:M5"/>
    <mergeCell ref="E50:E51"/>
    <mergeCell ref="A85:M85"/>
    <mergeCell ref="A86:M86"/>
    <mergeCell ref="G88:M88"/>
    <mergeCell ref="G89:J89"/>
    <mergeCell ref="K89:M89"/>
    <mergeCell ref="A43:M43"/>
    <mergeCell ref="A44:M44"/>
    <mergeCell ref="G46:M46"/>
    <mergeCell ref="G47:J47"/>
    <mergeCell ref="K47:M47"/>
    <mergeCell ref="A221:M221"/>
    <mergeCell ref="A222:M222"/>
    <mergeCell ref="G224:M224"/>
    <mergeCell ref="G225:I225"/>
    <mergeCell ref="K225:M225"/>
    <mergeCell ref="E92:E93"/>
    <mergeCell ref="G135:I135"/>
    <mergeCell ref="E136:E137"/>
    <mergeCell ref="G182:I182"/>
    <mergeCell ref="A220:M220"/>
    <mergeCell ref="A358:M358"/>
    <mergeCell ref="G360:M360"/>
    <mergeCell ref="G361:I361"/>
    <mergeCell ref="K361:M361"/>
    <mergeCell ref="A399:AC399"/>
    <mergeCell ref="G269:I269"/>
    <mergeCell ref="E270:E271"/>
    <mergeCell ref="G318:I318"/>
    <mergeCell ref="A356:M356"/>
    <mergeCell ref="A357:M357"/>
    <mergeCell ref="S406:S410"/>
    <mergeCell ref="U406:U410"/>
    <mergeCell ref="W406:W410"/>
    <mergeCell ref="A400:AC400"/>
    <mergeCell ref="A401:AC401"/>
    <mergeCell ref="A402:AC402"/>
    <mergeCell ref="G403:AC403"/>
    <mergeCell ref="G404:Y404"/>
    <mergeCell ref="AA404:AA410"/>
    <mergeCell ref="AC404:AC410"/>
    <mergeCell ref="G405:G410"/>
    <mergeCell ref="I405:I410"/>
    <mergeCell ref="K405:K410"/>
    <mergeCell ref="M405:M410"/>
    <mergeCell ref="O405:Q405"/>
    <mergeCell ref="S405:W405"/>
    <mergeCell ref="Y405:Y410"/>
    <mergeCell ref="O406:O410"/>
    <mergeCell ref="Q406:Q410"/>
    <mergeCell ref="A476:W476"/>
    <mergeCell ref="A477:W477"/>
    <mergeCell ref="A437:AC437"/>
    <mergeCell ref="A438:AC438"/>
    <mergeCell ref="A439:AC439"/>
    <mergeCell ref="A440:AC440"/>
    <mergeCell ref="G441:AC441"/>
    <mergeCell ref="G442:Y442"/>
    <mergeCell ref="AA442:AA448"/>
    <mergeCell ref="AC442:AC448"/>
    <mergeCell ref="G443:G448"/>
    <mergeCell ref="I443:I448"/>
    <mergeCell ref="K443:K448"/>
    <mergeCell ref="A506:W506"/>
    <mergeCell ref="A507:W507"/>
    <mergeCell ref="A508:W508"/>
    <mergeCell ref="A509:W509"/>
    <mergeCell ref="G510:W510"/>
    <mergeCell ref="A478:W478"/>
    <mergeCell ref="A479:W479"/>
    <mergeCell ref="G480:W480"/>
    <mergeCell ref="G481:G483"/>
    <mergeCell ref="I481:I483"/>
    <mergeCell ref="K481:K483"/>
    <mergeCell ref="Q481:U481"/>
    <mergeCell ref="W481:W483"/>
    <mergeCell ref="M482:M483"/>
    <mergeCell ref="O482:O483"/>
    <mergeCell ref="Q482:Q483"/>
    <mergeCell ref="S482:S483"/>
    <mergeCell ref="U482:U483"/>
    <mergeCell ref="G511:G513"/>
    <mergeCell ref="I511:I513"/>
    <mergeCell ref="K511:K513"/>
    <mergeCell ref="Q511:U511"/>
    <mergeCell ref="W511:W513"/>
    <mergeCell ref="M512:M513"/>
    <mergeCell ref="O512:O513"/>
    <mergeCell ref="Q512:Q513"/>
    <mergeCell ref="S512:S513"/>
    <mergeCell ref="U512:U513"/>
    <mergeCell ref="A593:M593"/>
    <mergeCell ref="A594:M594"/>
    <mergeCell ref="A595:M595"/>
    <mergeCell ref="G596:M596"/>
    <mergeCell ref="G597:I597"/>
    <mergeCell ref="K597:M597"/>
    <mergeCell ref="A536:M536"/>
    <mergeCell ref="A537:M537"/>
    <mergeCell ref="A538:M538"/>
    <mergeCell ref="G539:M539"/>
    <mergeCell ref="G540:I540"/>
    <mergeCell ref="K540:M540"/>
    <mergeCell ref="M443:M448"/>
    <mergeCell ref="O443:Q443"/>
    <mergeCell ref="S443:W443"/>
    <mergeCell ref="Y443:Y448"/>
    <mergeCell ref="O444:O448"/>
    <mergeCell ref="Q444:Q448"/>
    <mergeCell ref="S444:S448"/>
    <mergeCell ref="U444:U448"/>
    <mergeCell ref="W444:W448"/>
  </mergeCells>
  <phoneticPr fontId="0" type="noConversion"/>
  <pageMargins left="0.78740157480314965" right="0" top="0.31496062992125984" bottom="0.23622047244094491" header="0.15748031496062992" footer="0.19685039370078741"/>
  <pageSetup paperSize="9" scale="68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P39"/>
  <sheetViews>
    <sheetView view="pageBreakPreview" topLeftCell="A9" zoomScale="80" zoomScaleNormal="100" zoomScaleSheetLayoutView="80" workbookViewId="0">
      <selection activeCell="G21" sqref="G21"/>
    </sheetView>
  </sheetViews>
  <sheetFormatPr defaultColWidth="12" defaultRowHeight="23.85" customHeight="1"/>
  <cols>
    <col min="1" max="3" width="3" style="23" customWidth="1"/>
    <col min="4" max="4" width="36" style="23" customWidth="1"/>
    <col min="5" max="5" width="9.83203125" style="23" customWidth="1"/>
    <col min="6" max="6" width="1" style="23" customWidth="1"/>
    <col min="7" max="7" width="15.83203125" style="23" customWidth="1"/>
    <col min="8" max="8" width="1" style="23" customWidth="1"/>
    <col min="9" max="9" width="15.83203125" style="23" customWidth="1"/>
    <col min="10" max="10" width="1" style="23" customWidth="1"/>
    <col min="11" max="11" width="15.83203125" style="17" customWidth="1"/>
    <col min="12" max="12" width="1" style="23" customWidth="1"/>
    <col min="13" max="13" width="15.83203125" style="191" customWidth="1"/>
    <col min="14" max="14" width="1" style="23" customWidth="1"/>
    <col min="15" max="15" width="12" style="62" bestFit="1" customWidth="1"/>
    <col min="16" max="16" width="16.1640625" style="23" bestFit="1" customWidth="1"/>
    <col min="17" max="16384" width="12" style="23"/>
  </cols>
  <sheetData>
    <row r="1" spans="1:16" ht="23.85" customHeight="1">
      <c r="M1" s="75" t="s">
        <v>29</v>
      </c>
    </row>
    <row r="2" spans="1:16" ht="23.85" customHeight="1">
      <c r="M2" s="75" t="s">
        <v>30</v>
      </c>
    </row>
    <row r="3" spans="1:16" ht="23.85" customHeight="1">
      <c r="A3" s="71" t="str">
        <f>+Financial!A1</f>
        <v>TV THUNDER PUBLIC COMPANY LIMITED AND SUBSIDIARIES</v>
      </c>
      <c r="B3" s="22"/>
      <c r="C3" s="22"/>
      <c r="D3" s="22"/>
      <c r="E3" s="22"/>
      <c r="F3" s="22"/>
      <c r="G3" s="22"/>
      <c r="H3" s="22"/>
      <c r="I3" s="22"/>
      <c r="J3" s="22"/>
      <c r="K3" s="13"/>
      <c r="L3" s="22"/>
      <c r="M3" s="22"/>
    </row>
    <row r="4" spans="1:16" ht="23.85" customHeight="1">
      <c r="A4" s="76" t="s">
        <v>4</v>
      </c>
      <c r="B4" s="22"/>
      <c r="C4" s="22"/>
      <c r="D4" s="22"/>
      <c r="E4" s="22"/>
      <c r="F4" s="22"/>
      <c r="G4" s="22"/>
      <c r="H4" s="22"/>
      <c r="I4" s="22"/>
      <c r="J4" s="22"/>
      <c r="K4" s="13"/>
      <c r="L4" s="22"/>
      <c r="M4" s="22"/>
    </row>
    <row r="5" spans="1:16" ht="23.25">
      <c r="A5" s="77" t="s">
        <v>179</v>
      </c>
      <c r="B5" s="22"/>
      <c r="C5" s="22"/>
      <c r="D5" s="22"/>
      <c r="E5" s="22"/>
      <c r="F5" s="22"/>
      <c r="G5" s="22"/>
      <c r="H5" s="22"/>
      <c r="I5" s="22"/>
      <c r="J5" s="22"/>
      <c r="K5" s="13"/>
      <c r="L5" s="22"/>
      <c r="M5" s="22"/>
    </row>
    <row r="6" spans="1:16" ht="23.25" customHeight="1">
      <c r="E6" s="25"/>
      <c r="G6" s="32" t="s">
        <v>31</v>
      </c>
      <c r="H6" s="32"/>
      <c r="I6" s="32"/>
      <c r="J6" s="32"/>
      <c r="K6" s="15"/>
      <c r="L6" s="32"/>
      <c r="M6" s="32"/>
    </row>
    <row r="7" spans="1:16" ht="23.25" customHeight="1">
      <c r="E7" s="25"/>
      <c r="G7" s="416" t="s">
        <v>0</v>
      </c>
      <c r="H7" s="416"/>
      <c r="I7" s="416"/>
      <c r="K7" s="15" t="s">
        <v>27</v>
      </c>
      <c r="L7" s="33"/>
      <c r="M7" s="33"/>
    </row>
    <row r="8" spans="1:16" ht="23.25" customHeight="1">
      <c r="E8" s="190" t="s">
        <v>45</v>
      </c>
      <c r="G8" s="27">
        <v>2561</v>
      </c>
      <c r="H8" s="28"/>
      <c r="I8" s="27">
        <v>2560</v>
      </c>
      <c r="J8" s="79"/>
      <c r="K8" s="27">
        <f>G8</f>
        <v>2561</v>
      </c>
      <c r="L8" s="66"/>
      <c r="M8" s="27">
        <f>I8</f>
        <v>2560</v>
      </c>
    </row>
    <row r="9" spans="1:16" ht="9.75" customHeight="1">
      <c r="E9" s="151"/>
      <c r="G9" s="43"/>
      <c r="H9" s="143"/>
      <c r="I9" s="43"/>
      <c r="J9" s="79"/>
      <c r="K9" s="199"/>
      <c r="L9" s="66"/>
      <c r="M9" s="43"/>
    </row>
    <row r="10" spans="1:16" ht="24.75" customHeight="1">
      <c r="A10" s="23" t="s">
        <v>175</v>
      </c>
      <c r="G10" s="21">
        <v>535425</v>
      </c>
      <c r="H10" s="21"/>
      <c r="I10" s="21">
        <v>541943</v>
      </c>
      <c r="J10" s="21"/>
      <c r="K10" s="21">
        <v>185995</v>
      </c>
      <c r="L10" s="21"/>
      <c r="M10" s="21">
        <v>220716</v>
      </c>
      <c r="O10" s="82">
        <v>354995</v>
      </c>
      <c r="P10" s="23" t="e">
        <f>G10-O10-#REF!</f>
        <v>#REF!</v>
      </c>
    </row>
    <row r="11" spans="1:16" ht="24.75" customHeight="1">
      <c r="A11" s="23" t="s">
        <v>174</v>
      </c>
      <c r="G11" s="21">
        <f>316765-36520</f>
        <v>280245</v>
      </c>
      <c r="H11" s="21"/>
      <c r="I11" s="21">
        <f>311021-23455</f>
        <v>287566</v>
      </c>
      <c r="J11" s="21"/>
      <c r="K11" s="21">
        <f>97116-6834</f>
        <v>90282</v>
      </c>
      <c r="L11" s="21"/>
      <c r="M11" s="21">
        <f>116368-7025</f>
        <v>109343</v>
      </c>
      <c r="O11" s="82">
        <v>218105</v>
      </c>
      <c r="P11" s="23" t="e">
        <f>G11-O11-#REF!</f>
        <v>#REF!</v>
      </c>
    </row>
    <row r="12" spans="1:16" ht="24.75" customHeight="1">
      <c r="A12" s="23" t="s">
        <v>40</v>
      </c>
      <c r="G12" s="142">
        <f>+G10-G11</f>
        <v>255180</v>
      </c>
      <c r="H12" s="17"/>
      <c r="I12" s="142">
        <f>+I10-I11</f>
        <v>254377</v>
      </c>
      <c r="J12" s="17"/>
      <c r="K12" s="142">
        <f>+K10-K11</f>
        <v>95713</v>
      </c>
      <c r="L12" s="17"/>
      <c r="M12" s="142">
        <f>+M10-M11</f>
        <v>111373</v>
      </c>
      <c r="O12" s="82">
        <v>136890</v>
      </c>
      <c r="P12" s="23" t="e">
        <f>G12-O12-#REF!</f>
        <v>#REF!</v>
      </c>
    </row>
    <row r="13" spans="1:16" ht="24.75" customHeight="1">
      <c r="A13" s="23" t="s">
        <v>6</v>
      </c>
      <c r="G13" s="20"/>
      <c r="H13" s="17"/>
      <c r="I13" s="20"/>
      <c r="J13" s="17"/>
      <c r="K13" s="20"/>
      <c r="L13" s="17"/>
      <c r="M13" s="20"/>
      <c r="O13" s="82"/>
      <c r="P13" s="23" t="e">
        <f>G13-O13-#REF!</f>
        <v>#REF!</v>
      </c>
    </row>
    <row r="14" spans="1:16" ht="24.75" customHeight="1">
      <c r="B14" s="23" t="s">
        <v>177</v>
      </c>
      <c r="G14" s="36">
        <v>8785</v>
      </c>
      <c r="H14" s="17"/>
      <c r="I14" s="36">
        <v>5103</v>
      </c>
      <c r="J14" s="17"/>
      <c r="K14" s="36">
        <v>68179</v>
      </c>
      <c r="L14" s="17"/>
      <c r="M14" s="36">
        <v>54098</v>
      </c>
      <c r="O14" s="82">
        <v>4760</v>
      </c>
      <c r="P14" s="23" t="e">
        <f>G14-O14-#REF!</f>
        <v>#REF!</v>
      </c>
    </row>
    <row r="15" spans="1:16" ht="24.75" customHeight="1">
      <c r="B15" s="23" t="s">
        <v>173</v>
      </c>
      <c r="E15" s="195" t="s">
        <v>178</v>
      </c>
      <c r="G15" s="37">
        <v>17920</v>
      </c>
      <c r="H15" s="17"/>
      <c r="I15" s="37">
        <v>0</v>
      </c>
      <c r="J15" s="17"/>
      <c r="K15" s="37">
        <v>32667</v>
      </c>
      <c r="L15" s="17"/>
      <c r="M15" s="37">
        <v>0</v>
      </c>
      <c r="O15" s="82">
        <v>17920</v>
      </c>
      <c r="P15" s="23" t="e">
        <f>G15-O15-#REF!</f>
        <v>#REF!</v>
      </c>
    </row>
    <row r="16" spans="1:16" ht="24.75" customHeight="1">
      <c r="B16" s="23" t="s">
        <v>41</v>
      </c>
      <c r="G16" s="38">
        <f>44203-36520</f>
        <v>7683</v>
      </c>
      <c r="H16" s="17"/>
      <c r="I16" s="38">
        <f>33253-23455</f>
        <v>9798</v>
      </c>
      <c r="J16" s="17"/>
      <c r="K16" s="38">
        <f>15600-6834</f>
        <v>8766</v>
      </c>
      <c r="L16" s="17"/>
      <c r="M16" s="38">
        <f>18432-7025</f>
        <v>11407</v>
      </c>
      <c r="O16" s="82">
        <v>32010</v>
      </c>
      <c r="P16" s="23" t="e">
        <f>G16-O16-#REF!</f>
        <v>#REF!</v>
      </c>
    </row>
    <row r="17" spans="1:16" ht="24.75" customHeight="1">
      <c r="A17" s="23" t="s">
        <v>114</v>
      </c>
      <c r="G17" s="19">
        <f>SUM(G14:G16)</f>
        <v>34388</v>
      </c>
      <c r="H17" s="17"/>
      <c r="I17" s="19">
        <f>SUM(I14:I16)</f>
        <v>14901</v>
      </c>
      <c r="J17" s="17"/>
      <c r="K17" s="19">
        <f>SUM(K14:K16)</f>
        <v>109612</v>
      </c>
      <c r="L17" s="17"/>
      <c r="M17" s="19">
        <f>SUM(M14:M16)</f>
        <v>65505</v>
      </c>
      <c r="O17" s="82">
        <v>54690</v>
      </c>
      <c r="P17" s="23" t="e">
        <f>G17-O17-#REF!</f>
        <v>#REF!</v>
      </c>
    </row>
    <row r="18" spans="1:16" ht="24.75" customHeight="1">
      <c r="A18" s="23" t="s">
        <v>42</v>
      </c>
      <c r="G18" s="17">
        <f>+G12+G17</f>
        <v>289568</v>
      </c>
      <c r="H18" s="17"/>
      <c r="I18" s="17">
        <f>+I12+I17</f>
        <v>269278</v>
      </c>
      <c r="J18" s="17"/>
      <c r="K18" s="17">
        <f>+K12+K17</f>
        <v>205325</v>
      </c>
      <c r="L18" s="17"/>
      <c r="M18" s="17">
        <f>+M12+M17</f>
        <v>176878</v>
      </c>
      <c r="O18" s="82">
        <v>191580</v>
      </c>
      <c r="P18" s="23" t="e">
        <f>G18-O18-#REF!</f>
        <v>#REF!</v>
      </c>
    </row>
    <row r="19" spans="1:16" ht="24.75" customHeight="1">
      <c r="A19" s="23" t="s">
        <v>176</v>
      </c>
      <c r="B19" s="72"/>
      <c r="G19" s="21">
        <v>204378</v>
      </c>
      <c r="H19" s="21"/>
      <c r="I19" s="21">
        <v>201717</v>
      </c>
      <c r="J19" s="21"/>
      <c r="K19" s="21">
        <v>93401</v>
      </c>
      <c r="L19" s="21"/>
      <c r="M19" s="21">
        <v>103264</v>
      </c>
      <c r="O19" s="82">
        <v>138515</v>
      </c>
      <c r="P19" s="23" t="e">
        <f>G19-O19-#REF!</f>
        <v>#REF!</v>
      </c>
    </row>
    <row r="20" spans="1:16" ht="24.75" customHeight="1">
      <c r="A20" s="23" t="s">
        <v>157</v>
      </c>
      <c r="E20" s="73">
        <v>8</v>
      </c>
      <c r="G20" s="20">
        <v>21083</v>
      </c>
      <c r="H20" s="21"/>
      <c r="I20" s="20">
        <v>25569</v>
      </c>
      <c r="J20" s="21"/>
      <c r="K20" s="20">
        <v>0</v>
      </c>
      <c r="L20" s="21"/>
      <c r="M20" s="20">
        <v>0</v>
      </c>
      <c r="O20" s="82">
        <v>11311</v>
      </c>
      <c r="P20" s="23" t="e">
        <f>G20-O20-#REF!</f>
        <v>#REF!</v>
      </c>
    </row>
    <row r="21" spans="1:16" ht="24.75" customHeight="1">
      <c r="A21" s="23" t="s">
        <v>33</v>
      </c>
      <c r="G21" s="21">
        <f>+G18-G19+G20</f>
        <v>106273</v>
      </c>
      <c r="H21" s="21"/>
      <c r="I21" s="21">
        <f>+I18-I19+I20</f>
        <v>93130</v>
      </c>
      <c r="J21" s="21"/>
      <c r="K21" s="21">
        <f>+K18-K19+K20</f>
        <v>111924</v>
      </c>
      <c r="L21" s="21"/>
      <c r="M21" s="21">
        <f>+M18-M19+M20</f>
        <v>73614</v>
      </c>
      <c r="O21" s="82">
        <v>64376</v>
      </c>
      <c r="P21" s="23" t="e">
        <f>G21-O21-#REF!</f>
        <v>#REF!</v>
      </c>
    </row>
    <row r="22" spans="1:16" ht="24.75" customHeight="1">
      <c r="A22" s="182" t="s">
        <v>69</v>
      </c>
      <c r="E22" s="73">
        <v>15</v>
      </c>
      <c r="G22" s="21">
        <v>19472</v>
      </c>
      <c r="H22" s="17"/>
      <c r="I22" s="21">
        <v>12340</v>
      </c>
      <c r="J22" s="17"/>
      <c r="K22" s="21">
        <v>9948</v>
      </c>
      <c r="L22" s="17"/>
      <c r="M22" s="21">
        <v>3836</v>
      </c>
      <c r="O22" s="82">
        <v>12938</v>
      </c>
      <c r="P22" s="23" t="e">
        <f>G22-O22-#REF!</f>
        <v>#REF!</v>
      </c>
    </row>
    <row r="23" spans="1:16" ht="24.75" customHeight="1" thickBot="1">
      <c r="A23" s="90" t="s">
        <v>70</v>
      </c>
      <c r="G23" s="34">
        <f>+G21-G22</f>
        <v>86801</v>
      </c>
      <c r="H23" s="21"/>
      <c r="I23" s="34">
        <f>+I21-I22</f>
        <v>80790</v>
      </c>
      <c r="J23" s="21"/>
      <c r="K23" s="34">
        <f>+K21-K22</f>
        <v>101976</v>
      </c>
      <c r="L23" s="21"/>
      <c r="M23" s="34">
        <f>+M21-M22</f>
        <v>69778</v>
      </c>
      <c r="O23" s="82">
        <v>51438</v>
      </c>
      <c r="P23" s="23" t="e">
        <f>G23-O23-#REF!</f>
        <v>#REF!</v>
      </c>
    </row>
    <row r="24" spans="1:16" ht="24.75" customHeight="1" thickTop="1">
      <c r="A24" s="90" t="s">
        <v>44</v>
      </c>
      <c r="G24" s="21"/>
      <c r="H24" s="21"/>
      <c r="I24" s="21"/>
      <c r="J24" s="21"/>
      <c r="K24" s="21"/>
      <c r="L24" s="21"/>
      <c r="M24" s="21"/>
      <c r="O24" s="82"/>
      <c r="P24" s="23" t="e">
        <f>G24-O24-#REF!</f>
        <v>#REF!</v>
      </c>
    </row>
    <row r="25" spans="1:16" ht="24.75" customHeight="1">
      <c r="A25" s="90"/>
      <c r="B25" s="23" t="s">
        <v>67</v>
      </c>
      <c r="G25" s="58">
        <f>+G23-G26</f>
        <v>77895</v>
      </c>
      <c r="H25" s="58"/>
      <c r="I25" s="197">
        <f>+I23-I26</f>
        <v>74939</v>
      </c>
      <c r="J25" s="58"/>
      <c r="K25" s="58">
        <f>+K23-K26</f>
        <v>101976</v>
      </c>
      <c r="L25" s="58"/>
      <c r="M25" s="58">
        <f>+M23-M26</f>
        <v>69778</v>
      </c>
      <c r="O25" s="82">
        <v>46859</v>
      </c>
      <c r="P25" s="23" t="e">
        <f>G25-O25-#REF!</f>
        <v>#REF!</v>
      </c>
    </row>
    <row r="26" spans="1:16" ht="24.75" customHeight="1">
      <c r="A26" s="90"/>
      <c r="B26" s="23" t="s">
        <v>68</v>
      </c>
      <c r="G26" s="21">
        <v>8906</v>
      </c>
      <c r="H26" s="21"/>
      <c r="I26" s="21">
        <v>5851</v>
      </c>
      <c r="J26" s="21"/>
      <c r="K26" s="21">
        <v>0</v>
      </c>
      <c r="L26" s="21"/>
      <c r="M26" s="21">
        <v>0</v>
      </c>
      <c r="O26" s="196">
        <v>4579</v>
      </c>
      <c r="P26" s="23" t="e">
        <f>G26-O26-#REF!</f>
        <v>#REF!</v>
      </c>
    </row>
    <row r="27" spans="1:16" ht="24.75" customHeight="1" thickBot="1">
      <c r="A27" s="90"/>
      <c r="G27" s="34">
        <f>SUM(G25:G26)</f>
        <v>86801</v>
      </c>
      <c r="H27" s="21"/>
      <c r="I27" s="34">
        <f>SUM(I25:I26)</f>
        <v>80790</v>
      </c>
      <c r="J27" s="21"/>
      <c r="K27" s="34">
        <f>SUM(K25:K26)</f>
        <v>101976</v>
      </c>
      <c r="L27" s="21"/>
      <c r="M27" s="34">
        <f>SUM(M25:M26)</f>
        <v>69778</v>
      </c>
      <c r="O27" s="82">
        <v>51438</v>
      </c>
      <c r="P27" s="23" t="e">
        <f>G27-O27-#REF!</f>
        <v>#REF!</v>
      </c>
    </row>
    <row r="28" spans="1:16" ht="24.75" customHeight="1" thickTop="1">
      <c r="A28" s="90" t="s">
        <v>144</v>
      </c>
      <c r="E28" s="73"/>
      <c r="M28" s="23"/>
    </row>
    <row r="29" spans="1:16" ht="24.75" customHeight="1">
      <c r="A29" s="90"/>
      <c r="B29" s="90" t="s">
        <v>149</v>
      </c>
      <c r="G29" s="59">
        <f>+G25*1000/G30</f>
        <v>10.385999999999999</v>
      </c>
      <c r="H29" s="59"/>
      <c r="I29" s="59">
        <f>+I25*1000/I30</f>
        <v>9.9918666666666667</v>
      </c>
      <c r="K29" s="59">
        <f>+K25*1000/K30</f>
        <v>13.5968</v>
      </c>
      <c r="L29" s="59"/>
      <c r="M29" s="59">
        <f>+M25*1000/M30</f>
        <v>9.3037333333333336</v>
      </c>
      <c r="O29" s="23"/>
    </row>
    <row r="30" spans="1:16" ht="24.75" customHeight="1">
      <c r="A30" s="90"/>
      <c r="B30" s="90"/>
      <c r="C30" s="23" t="s">
        <v>167</v>
      </c>
      <c r="G30" s="148">
        <v>7500000</v>
      </c>
      <c r="H30" s="21"/>
      <c r="I30" s="148">
        <v>7500000</v>
      </c>
      <c r="K30" s="148">
        <v>7500000</v>
      </c>
      <c r="L30" s="21"/>
      <c r="M30" s="148">
        <v>7500000</v>
      </c>
      <c r="O30" s="23"/>
    </row>
    <row r="31" spans="1:16" ht="24.75" customHeight="1">
      <c r="A31" s="90"/>
      <c r="B31" s="90"/>
      <c r="G31" s="148"/>
      <c r="H31" s="21"/>
      <c r="I31" s="148"/>
      <c r="K31" s="148"/>
      <c r="L31" s="21"/>
      <c r="M31" s="148"/>
      <c r="O31" s="23"/>
    </row>
    <row r="32" spans="1:16" ht="24.75" customHeight="1">
      <c r="A32" s="90"/>
      <c r="B32" s="90"/>
      <c r="G32" s="148"/>
      <c r="H32" s="21"/>
      <c r="I32" s="148"/>
      <c r="K32" s="148"/>
      <c r="L32" s="21"/>
      <c r="M32" s="148"/>
      <c r="O32" s="23"/>
    </row>
    <row r="33" spans="1:15" ht="24.75" customHeight="1">
      <c r="A33" s="90"/>
      <c r="B33" s="90"/>
      <c r="G33" s="148"/>
      <c r="H33" s="21"/>
      <c r="I33" s="148"/>
      <c r="K33" s="148"/>
      <c r="L33" s="21"/>
      <c r="M33" s="148"/>
      <c r="O33" s="23"/>
    </row>
    <row r="34" spans="1:15" ht="24.75" customHeight="1">
      <c r="A34" s="90"/>
      <c r="B34" s="90"/>
      <c r="G34" s="148"/>
      <c r="H34" s="21"/>
      <c r="I34" s="148"/>
      <c r="K34" s="148"/>
      <c r="L34" s="21"/>
      <c r="M34" s="148"/>
      <c r="O34" s="23"/>
    </row>
    <row r="35" spans="1:15" ht="24.75" customHeight="1">
      <c r="A35" s="90"/>
      <c r="B35" s="90"/>
      <c r="G35" s="148"/>
      <c r="H35" s="21"/>
      <c r="I35" s="148"/>
      <c r="K35" s="148"/>
      <c r="L35" s="21"/>
      <c r="M35" s="148"/>
      <c r="O35" s="23"/>
    </row>
    <row r="36" spans="1:15" ht="24.75" customHeight="1">
      <c r="A36" s="90"/>
      <c r="B36" s="90"/>
      <c r="G36" s="148"/>
      <c r="H36" s="21"/>
      <c r="I36" s="148"/>
      <c r="K36" s="148"/>
      <c r="L36" s="21"/>
      <c r="M36" s="148"/>
      <c r="O36" s="23"/>
    </row>
    <row r="37" spans="1:15" ht="22.5" customHeight="1">
      <c r="A37" s="90"/>
      <c r="B37" s="90"/>
      <c r="G37" s="148"/>
      <c r="H37" s="21"/>
      <c r="I37" s="148"/>
      <c r="K37" s="148"/>
      <c r="L37" s="21"/>
      <c r="M37" s="148"/>
      <c r="O37" s="23"/>
    </row>
    <row r="38" spans="1:15" ht="26.25" customHeight="1">
      <c r="A38" s="74" t="s">
        <v>32</v>
      </c>
      <c r="B38" s="90"/>
      <c r="M38" s="23"/>
      <c r="O38" s="23"/>
    </row>
    <row r="39" spans="1:15" ht="23.85" customHeight="1">
      <c r="A39" s="90"/>
      <c r="B39" s="90"/>
      <c r="G39" s="132">
        <f>+G25/G30*1000</f>
        <v>10.385999999999999</v>
      </c>
      <c r="I39" s="132">
        <f>+I25/I30*1000</f>
        <v>9.9918666666666667</v>
      </c>
      <c r="K39" s="202">
        <f>+K25/K30*1000</f>
        <v>13.5968</v>
      </c>
      <c r="M39" s="132">
        <f>+M25/M30*1000</f>
        <v>9.3037333333333336</v>
      </c>
      <c r="O39" s="23"/>
    </row>
  </sheetData>
  <mergeCells count="1">
    <mergeCell ref="G7:I7"/>
  </mergeCells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R41"/>
  <sheetViews>
    <sheetView view="pageBreakPreview" topLeftCell="A7" zoomScale="80" zoomScaleSheetLayoutView="80" workbookViewId="0">
      <selection activeCell="I13" sqref="I13"/>
    </sheetView>
  </sheetViews>
  <sheetFormatPr defaultColWidth="12" defaultRowHeight="23.85" customHeight="1"/>
  <cols>
    <col min="1" max="3" width="3" style="104" customWidth="1"/>
    <col min="4" max="4" width="47.33203125" style="104" customWidth="1"/>
    <col min="5" max="5" width="10.33203125" style="104" customWidth="1"/>
    <col min="6" max="6" width="1" style="104" customWidth="1"/>
    <col min="7" max="7" width="15.33203125" style="104" customWidth="1"/>
    <col min="8" max="8" width="1" style="104" customWidth="1"/>
    <col min="9" max="9" width="15.33203125" style="104" customWidth="1"/>
    <col min="10" max="10" width="1" style="104" customWidth="1"/>
    <col min="11" max="11" width="15.33203125" style="104" customWidth="1"/>
    <col min="12" max="12" width="1" style="104" customWidth="1"/>
    <col min="13" max="13" width="15.33203125" style="104" customWidth="1"/>
    <col min="14" max="14" width="1" style="104" customWidth="1"/>
    <col min="15" max="15" width="9.33203125" style="104" bestFit="1" customWidth="1"/>
    <col min="16" max="16" width="12" style="104" customWidth="1"/>
    <col min="17" max="17" width="16.1640625" style="104" bestFit="1" customWidth="1"/>
    <col min="18" max="16384" width="12" style="104"/>
  </cols>
  <sheetData>
    <row r="1" spans="1:18" ht="23.85" customHeight="1">
      <c r="M1" s="105" t="s">
        <v>29</v>
      </c>
    </row>
    <row r="2" spans="1:18" ht="23.85" customHeight="1">
      <c r="M2" s="105" t="s">
        <v>30</v>
      </c>
    </row>
    <row r="3" spans="1:18" ht="23.85" customHeight="1">
      <c r="A3" s="106" t="str">
        <f>+Financial!A1</f>
        <v>TV THUNDER PUBLIC COMPANY LIMITED AND SUBSIDIARIES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8" ht="23.85" customHeight="1">
      <c r="A4" s="108" t="s">
        <v>72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8" ht="23.85" customHeight="1">
      <c r="A5" s="109" t="str">
        <f>+'กำไรขาดทุน9 เดือน'!A5</f>
        <v>สำหรับงวดเก้าเดือนสิ้นสุดวันที่ 31  มีนาคม 2561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6" spans="1:18" ht="23.25" customHeight="1">
      <c r="G6" s="111" t="s">
        <v>28</v>
      </c>
      <c r="H6" s="111"/>
      <c r="I6" s="111"/>
      <c r="J6" s="111"/>
      <c r="K6" s="111"/>
      <c r="L6" s="111"/>
      <c r="M6" s="111"/>
    </row>
    <row r="7" spans="1:18" ht="23.25" customHeight="1">
      <c r="G7" s="417" t="s">
        <v>0</v>
      </c>
      <c r="H7" s="417"/>
      <c r="I7" s="417"/>
      <c r="K7" s="417" t="s">
        <v>27</v>
      </c>
      <c r="L7" s="417"/>
      <c r="M7" s="417"/>
    </row>
    <row r="8" spans="1:18" ht="23.25" customHeight="1">
      <c r="E8" s="79"/>
      <c r="G8" s="114">
        <v>2560</v>
      </c>
      <c r="H8" s="115"/>
      <c r="I8" s="114">
        <v>2559</v>
      </c>
      <c r="J8" s="116"/>
      <c r="K8" s="114">
        <f>G8</f>
        <v>2560</v>
      </c>
      <c r="L8" s="117"/>
      <c r="M8" s="114">
        <f>I8</f>
        <v>2559</v>
      </c>
    </row>
    <row r="9" spans="1:18" ht="25.5" customHeight="1">
      <c r="E9" s="110"/>
      <c r="G9" s="118"/>
      <c r="H9" s="118"/>
      <c r="I9" s="118"/>
      <c r="J9" s="118"/>
      <c r="K9" s="118"/>
      <c r="L9" s="118"/>
      <c r="M9" s="118"/>
    </row>
    <row r="10" spans="1:18" ht="25.5" customHeight="1">
      <c r="A10" s="119" t="s">
        <v>70</v>
      </c>
      <c r="G10" s="120">
        <f>+'กำไรขาดทุน9 เดือน'!G23</f>
        <v>86801</v>
      </c>
      <c r="H10" s="120"/>
      <c r="I10" s="120">
        <f>+'กำไรขาดทุน9 เดือน'!I23</f>
        <v>80790</v>
      </c>
      <c r="J10" s="120"/>
      <c r="K10" s="120">
        <f>+'กำไรขาดทุน9 เดือน'!K23</f>
        <v>101976</v>
      </c>
      <c r="L10" s="120"/>
      <c r="M10" s="120">
        <f>+'กำไรขาดทุน9 เดือน'!M23</f>
        <v>69778</v>
      </c>
    </row>
    <row r="11" spans="1:18" ht="25.5" customHeight="1">
      <c r="A11" s="119" t="s">
        <v>73</v>
      </c>
      <c r="D11" s="149"/>
      <c r="G11" s="120"/>
      <c r="H11" s="120"/>
      <c r="I11" s="120"/>
      <c r="J11" s="120"/>
      <c r="K11" s="120"/>
      <c r="L11" s="120"/>
      <c r="M11" s="120"/>
    </row>
    <row r="12" spans="1:18" ht="25.5" customHeight="1">
      <c r="B12" s="119" t="s">
        <v>151</v>
      </c>
      <c r="G12" s="120">
        <v>-512</v>
      </c>
      <c r="H12" s="120"/>
      <c r="I12" s="120">
        <v>0</v>
      </c>
      <c r="J12" s="120"/>
      <c r="K12" s="120">
        <v>0</v>
      </c>
      <c r="L12" s="120"/>
      <c r="M12" s="120">
        <v>0</v>
      </c>
    </row>
    <row r="13" spans="1:18" ht="25.5" customHeight="1">
      <c r="B13" s="119" t="s">
        <v>142</v>
      </c>
      <c r="E13" s="121"/>
      <c r="G13" s="193">
        <v>39867</v>
      </c>
      <c r="I13" s="193">
        <v>15846</v>
      </c>
      <c r="K13" s="193">
        <v>38269</v>
      </c>
      <c r="M13" s="193">
        <v>14516</v>
      </c>
      <c r="P13" s="104">
        <f>+G13-K13</f>
        <v>1598</v>
      </c>
      <c r="Q13" s="104">
        <v>6219731.51000001</v>
      </c>
      <c r="R13" s="104">
        <v>808230.39</v>
      </c>
    </row>
    <row r="14" spans="1:18" ht="25.5" customHeight="1">
      <c r="B14" s="119" t="s">
        <v>150</v>
      </c>
      <c r="E14" s="121"/>
      <c r="G14" s="145">
        <f>-ROUND(G13*20/100,0)</f>
        <v>-7973</v>
      </c>
      <c r="H14" s="120"/>
      <c r="I14" s="145">
        <f>-ROUND(I13*20/100,0)</f>
        <v>-3169</v>
      </c>
      <c r="J14" s="120"/>
      <c r="K14" s="145">
        <f>-ROUND(K13*20/100,0)</f>
        <v>-7654</v>
      </c>
      <c r="L14" s="120"/>
      <c r="M14" s="145">
        <f>-ROUND(M13*20/100,0)</f>
        <v>-2903</v>
      </c>
      <c r="P14" s="104">
        <f>+G14-K14</f>
        <v>-319</v>
      </c>
      <c r="Q14" s="192"/>
    </row>
    <row r="15" spans="1:18" ht="25.5" customHeight="1">
      <c r="B15" s="119" t="s">
        <v>171</v>
      </c>
      <c r="E15" s="121"/>
      <c r="P15" s="104">
        <f>+G15-K15</f>
        <v>0</v>
      </c>
      <c r="R15" s="104">
        <v>6901</v>
      </c>
    </row>
    <row r="16" spans="1:18" ht="25.5" customHeight="1">
      <c r="B16" s="119"/>
      <c r="C16" s="104" t="s">
        <v>152</v>
      </c>
      <c r="E16" s="121"/>
      <c r="G16" s="130">
        <f>SUM(G13:G14)</f>
        <v>31894</v>
      </c>
      <c r="H16" s="120"/>
      <c r="I16" s="130">
        <f>SUM(I13:I14)</f>
        <v>12677</v>
      </c>
      <c r="J16" s="120"/>
      <c r="K16" s="130">
        <f>SUM(K13:K14)</f>
        <v>30615</v>
      </c>
      <c r="L16" s="120"/>
      <c r="M16" s="130">
        <f>SUM(M13:M14)</f>
        <v>11613</v>
      </c>
      <c r="P16" s="104">
        <f>+G16-K16</f>
        <v>1279</v>
      </c>
      <c r="R16" s="104">
        <f>K13-R15</f>
        <v>31368</v>
      </c>
    </row>
    <row r="17" spans="1:16" ht="25.5" customHeight="1">
      <c r="B17" s="119" t="s">
        <v>170</v>
      </c>
      <c r="E17" s="121"/>
      <c r="G17" s="193"/>
      <c r="H17" s="120"/>
      <c r="I17" s="193"/>
      <c r="J17" s="120"/>
      <c r="K17" s="193"/>
      <c r="L17" s="120"/>
      <c r="M17" s="193"/>
    </row>
    <row r="18" spans="1:16" ht="25.5" customHeight="1">
      <c r="B18" s="119"/>
      <c r="C18" s="104" t="s">
        <v>168</v>
      </c>
      <c r="E18" s="121"/>
      <c r="G18" s="147">
        <v>-2280</v>
      </c>
      <c r="H18" s="120"/>
      <c r="I18" s="147">
        <v>0</v>
      </c>
      <c r="J18" s="120"/>
      <c r="K18" s="147">
        <v>-850</v>
      </c>
      <c r="L18" s="120"/>
      <c r="M18" s="147">
        <v>0</v>
      </c>
    </row>
    <row r="19" spans="1:16" ht="25.5" customHeight="1">
      <c r="B19" s="119" t="s">
        <v>150</v>
      </c>
      <c r="E19" s="121"/>
      <c r="G19" s="145">
        <f>-G18*0.2</f>
        <v>456</v>
      </c>
      <c r="H19" s="120"/>
      <c r="I19" s="145">
        <v>0</v>
      </c>
      <c r="J19" s="120"/>
      <c r="K19" s="145">
        <f>-K18*0.2</f>
        <v>170</v>
      </c>
      <c r="L19" s="120"/>
      <c r="M19" s="145">
        <f>+M18*0.2</f>
        <v>0</v>
      </c>
    </row>
    <row r="20" spans="1:16" ht="25.5" customHeight="1">
      <c r="B20" s="119" t="s">
        <v>170</v>
      </c>
      <c r="E20" s="121"/>
      <c r="G20" s="120"/>
      <c r="H20" s="120"/>
      <c r="I20" s="120"/>
      <c r="J20" s="120"/>
      <c r="K20" s="120"/>
      <c r="L20" s="120"/>
      <c r="M20" s="120"/>
      <c r="N20" s="110"/>
    </row>
    <row r="21" spans="1:16" ht="25.5" customHeight="1">
      <c r="B21" s="119"/>
      <c r="C21" s="104" t="s">
        <v>169</v>
      </c>
      <c r="E21" s="121"/>
      <c r="G21" s="130">
        <f>SUM(G18:G19)</f>
        <v>-1824</v>
      </c>
      <c r="H21" s="120"/>
      <c r="I21" s="130">
        <f>SUM(I18:I19)</f>
        <v>0</v>
      </c>
      <c r="J21" s="120"/>
      <c r="K21" s="130">
        <f>SUM(K18:K19)</f>
        <v>-680</v>
      </c>
      <c r="L21" s="120"/>
      <c r="M21" s="130">
        <f>SUM(M18:M19)</f>
        <v>0</v>
      </c>
      <c r="P21" s="104">
        <f>+G21-K21</f>
        <v>-1144</v>
      </c>
    </row>
    <row r="22" spans="1:16" ht="25.5" customHeight="1">
      <c r="A22" s="104" t="s">
        <v>172</v>
      </c>
      <c r="B22" s="119"/>
      <c r="G22" s="122">
        <f>+G12+G16+G21</f>
        <v>29558</v>
      </c>
      <c r="H22" s="120"/>
      <c r="I22" s="122">
        <f>+I12+I16+I21</f>
        <v>12677</v>
      </c>
      <c r="J22" s="120"/>
      <c r="K22" s="122">
        <f>+K12+K16+K21</f>
        <v>29935</v>
      </c>
      <c r="L22" s="120"/>
      <c r="M22" s="122">
        <f>+M12+M16+M21</f>
        <v>11613</v>
      </c>
      <c r="P22" s="104">
        <f>+P21*0.86485</f>
        <v>-989.38840000000005</v>
      </c>
    </row>
    <row r="23" spans="1:16" ht="25.5" customHeight="1">
      <c r="B23" s="119"/>
      <c r="G23" s="120"/>
      <c r="H23" s="120"/>
      <c r="I23" s="120"/>
      <c r="J23" s="120"/>
      <c r="K23" s="120"/>
      <c r="L23" s="120"/>
      <c r="M23" s="120"/>
    </row>
    <row r="24" spans="1:16" ht="25.5" customHeight="1" thickBot="1">
      <c r="A24" s="119" t="s">
        <v>76</v>
      </c>
      <c r="G24" s="123">
        <f>+G10+G22</f>
        <v>116359</v>
      </c>
      <c r="H24" s="120"/>
      <c r="I24" s="123">
        <f>+I10+I22</f>
        <v>93467</v>
      </c>
      <c r="J24" s="120"/>
      <c r="K24" s="123">
        <f>+K10+K22</f>
        <v>131911</v>
      </c>
      <c r="L24" s="120"/>
      <c r="M24" s="123">
        <f>+M10+M22</f>
        <v>81391</v>
      </c>
    </row>
    <row r="25" spans="1:16" ht="25.5" customHeight="1" thickTop="1">
      <c r="A25" s="119"/>
      <c r="G25" s="120"/>
      <c r="H25" s="120"/>
      <c r="I25" s="120"/>
      <c r="J25" s="120"/>
      <c r="K25" s="120"/>
      <c r="L25" s="120"/>
      <c r="M25" s="120"/>
    </row>
    <row r="26" spans="1:16" ht="25.5" customHeight="1">
      <c r="A26" s="104" t="s">
        <v>77</v>
      </c>
    </row>
    <row r="27" spans="1:16" ht="25.5" customHeight="1">
      <c r="A27" s="119"/>
      <c r="B27" s="104" t="s">
        <v>67</v>
      </c>
      <c r="G27" s="120">
        <f>+G24-G28</f>
        <v>107476</v>
      </c>
      <c r="H27" s="110"/>
      <c r="I27" s="120">
        <f>+I24-I28</f>
        <v>87472</v>
      </c>
      <c r="K27" s="120">
        <f>+K24</f>
        <v>131911</v>
      </c>
      <c r="M27" s="120">
        <f>+M24</f>
        <v>81391</v>
      </c>
    </row>
    <row r="28" spans="1:16" ht="25.5" customHeight="1">
      <c r="A28" s="119"/>
      <c r="B28" s="104" t="s">
        <v>68</v>
      </c>
      <c r="G28" s="130">
        <f>+'กำไรขาดทุน9 เดือน'!G26-196+173</f>
        <v>8883</v>
      </c>
      <c r="I28" s="130">
        <v>5995</v>
      </c>
      <c r="K28" s="130">
        <v>0</v>
      </c>
      <c r="M28" s="130">
        <v>0</v>
      </c>
    </row>
    <row r="29" spans="1:16" ht="25.5" customHeight="1" thickBot="1">
      <c r="A29" s="119"/>
      <c r="G29" s="123">
        <f>SUM(G27:G28)</f>
        <v>116359</v>
      </c>
      <c r="I29" s="123">
        <f>SUM(I27:I28)</f>
        <v>93467</v>
      </c>
      <c r="K29" s="123">
        <f>SUM(K27:K28)</f>
        <v>131911</v>
      </c>
      <c r="M29" s="123">
        <f>SUM(M27:M28)</f>
        <v>81391</v>
      </c>
    </row>
    <row r="30" spans="1:16" ht="23.85" customHeight="1" thickTop="1"/>
    <row r="39" spans="1:13" ht="29.25" customHeight="1">
      <c r="A39" s="124" t="s">
        <v>32</v>
      </c>
      <c r="B39" s="119"/>
    </row>
    <row r="40" spans="1:13" ht="23.85" customHeight="1">
      <c r="A40" s="119"/>
      <c r="B40" s="119"/>
      <c r="G40" s="82">
        <f>+G24-G29</f>
        <v>0</v>
      </c>
      <c r="I40" s="82">
        <f>+I24-I29</f>
        <v>0</v>
      </c>
      <c r="K40" s="82">
        <f>+K24-K29</f>
        <v>0</v>
      </c>
      <c r="M40" s="82">
        <f>+M24-M29</f>
        <v>0</v>
      </c>
    </row>
    <row r="41" spans="1:13" ht="27" customHeight="1"/>
  </sheetData>
  <mergeCells count="2">
    <mergeCell ref="G7:I7"/>
    <mergeCell ref="K7:M7"/>
  </mergeCells>
  <pageMargins left="0.62992125984251968" right="0.19685039370078741" top="0.39370078740157483" bottom="0" header="0.51181102362204722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X49"/>
  <sheetViews>
    <sheetView view="pageBreakPreview" topLeftCell="A10" zoomScaleSheetLayoutView="100" workbookViewId="0">
      <selection activeCell="D141" sqref="D141"/>
    </sheetView>
  </sheetViews>
  <sheetFormatPr defaultColWidth="12" defaultRowHeight="23.85" customHeight="1"/>
  <cols>
    <col min="1" max="3" width="3" style="23" customWidth="1"/>
    <col min="4" max="4" width="36" style="23" customWidth="1"/>
    <col min="5" max="5" width="10.33203125" style="23" customWidth="1"/>
    <col min="6" max="6" width="1" style="23" customWidth="1"/>
    <col min="7" max="7" width="15.83203125" style="23" customWidth="1"/>
    <col min="8" max="8" width="1" style="23" customWidth="1"/>
    <col min="9" max="9" width="15.83203125" style="23" customWidth="1"/>
    <col min="10" max="10" width="1" style="23" customWidth="1"/>
    <col min="11" max="11" width="15.83203125" style="23" customWidth="1"/>
    <col min="12" max="12" width="1" style="23" customWidth="1"/>
    <col min="13" max="13" width="15.83203125" style="23" customWidth="1"/>
    <col min="14" max="14" width="1" style="23" customWidth="1"/>
    <col min="15" max="15" width="10.33203125" style="62" bestFit="1" customWidth="1"/>
    <col min="16" max="16" width="1.1640625" style="62" customWidth="1"/>
    <col min="17" max="17" width="12.83203125" style="23" bestFit="1" customWidth="1"/>
    <col min="18" max="18" width="3" style="23" customWidth="1"/>
    <col min="19" max="19" width="12.33203125" style="23" bestFit="1" customWidth="1"/>
    <col min="20" max="20" width="1.83203125" style="23" customWidth="1"/>
    <col min="21" max="21" width="12.33203125" style="23" bestFit="1" customWidth="1"/>
    <col min="22" max="22" width="1.33203125" style="23" customWidth="1"/>
    <col min="23" max="23" width="12.1640625" style="23" bestFit="1" customWidth="1"/>
    <col min="24" max="24" width="1.33203125" style="23" customWidth="1"/>
    <col min="25" max="25" width="15.83203125" style="23" customWidth="1"/>
    <col min="26" max="26" width="1" style="23" customWidth="1"/>
    <col min="27" max="27" width="15.83203125" style="23" customWidth="1"/>
    <col min="28" max="28" width="1" style="23" customWidth="1"/>
    <col min="29" max="29" width="15.83203125" style="23" customWidth="1"/>
    <col min="30" max="30" width="1" style="23" customWidth="1"/>
    <col min="31" max="31" width="15.83203125" style="23" customWidth="1"/>
    <col min="32" max="32" width="1" style="23" customWidth="1"/>
    <col min="33" max="33" width="1.33203125" style="23" customWidth="1"/>
    <col min="34" max="34" width="12.33203125" style="23" bestFit="1" customWidth="1"/>
    <col min="35" max="35" width="2.33203125" style="23" customWidth="1"/>
    <col min="36" max="36" width="12.33203125" style="23" bestFit="1" customWidth="1"/>
    <col min="37" max="37" width="3.33203125" style="23" customWidth="1"/>
    <col min="38" max="38" width="12.33203125" style="23" bestFit="1" customWidth="1"/>
    <col min="39" max="39" width="2.33203125" style="23" customWidth="1"/>
    <col min="40" max="40" width="12.33203125" style="23" bestFit="1" customWidth="1"/>
    <col min="41" max="41" width="12" style="23" customWidth="1"/>
    <col min="42" max="42" width="14.83203125" style="166" bestFit="1" customWidth="1"/>
    <col min="43" max="43" width="3.1640625" style="166" customWidth="1"/>
    <col min="44" max="44" width="13.33203125" style="166" bestFit="1" customWidth="1"/>
    <col min="45" max="45" width="2.83203125" style="166" customWidth="1"/>
    <col min="46" max="46" width="13.33203125" style="166" bestFit="1" customWidth="1"/>
    <col min="47" max="47" width="2.83203125" style="166" customWidth="1"/>
    <col min="48" max="48" width="13.33203125" style="166" bestFit="1" customWidth="1"/>
    <col min="49" max="16384" width="12" style="23"/>
  </cols>
  <sheetData>
    <row r="1" spans="1:50" ht="23.85" customHeight="1">
      <c r="M1" s="75" t="s">
        <v>29</v>
      </c>
      <c r="AE1" s="75" t="s">
        <v>29</v>
      </c>
    </row>
    <row r="2" spans="1:50" ht="23.85" customHeight="1">
      <c r="M2" s="75" t="s">
        <v>30</v>
      </c>
      <c r="AE2" s="75" t="s">
        <v>30</v>
      </c>
    </row>
    <row r="3" spans="1:50" ht="23.85" customHeight="1">
      <c r="A3" s="71" t="s">
        <v>12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Y3" s="22"/>
      <c r="Z3" s="22"/>
      <c r="AA3" s="22"/>
      <c r="AB3" s="22"/>
      <c r="AC3" s="22"/>
      <c r="AD3" s="22"/>
      <c r="AE3" s="22"/>
    </row>
    <row r="4" spans="1:50" ht="23.85" customHeight="1">
      <c r="A4" s="76" t="s">
        <v>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Y4" s="22"/>
      <c r="Z4" s="22"/>
      <c r="AA4" s="22"/>
      <c r="AB4" s="22"/>
      <c r="AC4" s="22"/>
      <c r="AD4" s="22"/>
      <c r="AE4" s="22"/>
    </row>
    <row r="5" spans="1:50" ht="23.25">
      <c r="A5" s="77" t="s">
        <v>164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Y5" s="22"/>
      <c r="Z5" s="22"/>
      <c r="AA5" s="22"/>
      <c r="AB5" s="22"/>
      <c r="AC5" s="22"/>
      <c r="AD5" s="22"/>
      <c r="AE5" s="22"/>
    </row>
    <row r="6" spans="1:50" ht="23.25" customHeight="1">
      <c r="E6" s="25"/>
      <c r="G6" s="32" t="s">
        <v>31</v>
      </c>
      <c r="H6" s="32"/>
      <c r="I6" s="32"/>
      <c r="J6" s="32"/>
      <c r="K6" s="32"/>
      <c r="L6" s="32"/>
      <c r="M6" s="32"/>
      <c r="Y6" s="32"/>
      <c r="Z6" s="32"/>
      <c r="AA6" s="32"/>
      <c r="AB6" s="32"/>
      <c r="AC6" s="32"/>
      <c r="AD6" s="32"/>
      <c r="AE6" s="32"/>
    </row>
    <row r="7" spans="1:50" ht="23.25" customHeight="1">
      <c r="E7" s="25"/>
      <c r="G7" s="416" t="s">
        <v>0</v>
      </c>
      <c r="H7" s="416"/>
      <c r="I7" s="416"/>
      <c r="K7" s="33" t="s">
        <v>27</v>
      </c>
      <c r="L7" s="33"/>
      <c r="M7" s="33"/>
      <c r="Q7" s="383" t="s">
        <v>165</v>
      </c>
      <c r="R7" s="383"/>
      <c r="S7" s="383"/>
      <c r="T7" s="383"/>
      <c r="U7" s="383"/>
      <c r="V7" s="383"/>
      <c r="W7" s="383"/>
      <c r="Y7" s="419" t="s">
        <v>162</v>
      </c>
      <c r="Z7" s="419"/>
      <c r="AA7" s="419"/>
      <c r="AB7" s="419"/>
      <c r="AC7" s="419"/>
      <c r="AD7" s="419"/>
      <c r="AE7" s="419"/>
      <c r="AG7" s="165"/>
      <c r="AH7" s="383" t="s">
        <v>163</v>
      </c>
      <c r="AI7" s="383"/>
      <c r="AJ7" s="383"/>
      <c r="AK7" s="383"/>
      <c r="AL7" s="383"/>
      <c r="AM7" s="383"/>
      <c r="AN7" s="383"/>
      <c r="AP7" s="418" t="s">
        <v>153</v>
      </c>
      <c r="AQ7" s="418"/>
      <c r="AR7" s="418"/>
      <c r="AS7" s="418"/>
      <c r="AT7" s="418"/>
      <c r="AU7" s="418"/>
      <c r="AV7" s="418"/>
    </row>
    <row r="8" spans="1:50" ht="23.25" customHeight="1">
      <c r="E8" s="190" t="s">
        <v>45</v>
      </c>
      <c r="G8" s="179">
        <v>2559</v>
      </c>
      <c r="H8" s="28"/>
      <c r="I8" s="27">
        <v>2558</v>
      </c>
      <c r="J8" s="79"/>
      <c r="K8" s="27">
        <f>+G8</f>
        <v>2559</v>
      </c>
      <c r="L8" s="66"/>
      <c r="M8" s="27">
        <f>+I8</f>
        <v>2558</v>
      </c>
      <c r="Q8" s="175">
        <v>2559</v>
      </c>
      <c r="R8" s="176"/>
      <c r="S8" s="175">
        <v>2558</v>
      </c>
      <c r="T8" s="176"/>
      <c r="U8" s="175">
        <v>2559</v>
      </c>
      <c r="V8" s="176"/>
      <c r="W8" s="175">
        <v>2558</v>
      </c>
      <c r="X8" s="73"/>
      <c r="Y8" s="27">
        <v>2559</v>
      </c>
      <c r="Z8" s="28"/>
      <c r="AA8" s="27">
        <v>2558</v>
      </c>
      <c r="AB8" s="79"/>
      <c r="AC8" s="27">
        <f>Y8</f>
        <v>2559</v>
      </c>
      <c r="AD8" s="66"/>
      <c r="AE8" s="27">
        <f>AA8</f>
        <v>2558</v>
      </c>
      <c r="AG8" s="79"/>
      <c r="AH8" s="175">
        <v>2559</v>
      </c>
      <c r="AI8" s="176"/>
      <c r="AJ8" s="175">
        <v>2558</v>
      </c>
      <c r="AK8" s="176"/>
      <c r="AL8" s="175">
        <v>2559</v>
      </c>
      <c r="AM8" s="176"/>
      <c r="AN8" s="175">
        <v>2558</v>
      </c>
      <c r="AO8" s="73"/>
      <c r="AP8" s="175">
        <v>2559</v>
      </c>
      <c r="AQ8" s="176"/>
      <c r="AR8" s="175">
        <v>2558</v>
      </c>
      <c r="AS8" s="176"/>
      <c r="AT8" s="175">
        <v>2559</v>
      </c>
      <c r="AU8" s="176"/>
      <c r="AV8" s="175">
        <v>2558</v>
      </c>
    </row>
    <row r="9" spans="1:50" ht="15" customHeight="1">
      <c r="E9" s="151"/>
      <c r="G9" s="43"/>
      <c r="H9" s="143"/>
      <c r="I9" s="43"/>
      <c r="J9" s="79"/>
      <c r="K9" s="43"/>
      <c r="L9" s="66"/>
      <c r="M9" s="43"/>
      <c r="Y9" s="43"/>
      <c r="Z9" s="143"/>
      <c r="AA9" s="43"/>
      <c r="AB9" s="79"/>
      <c r="AC9" s="43"/>
      <c r="AD9" s="66"/>
      <c r="AE9" s="43"/>
    </row>
    <row r="10" spans="1:50" ht="25.5" customHeight="1">
      <c r="A10" s="23" t="s">
        <v>5</v>
      </c>
      <c r="G10" s="17">
        <v>3802242</v>
      </c>
      <c r="H10" s="17"/>
      <c r="I10" s="17">
        <v>3814445</v>
      </c>
      <c r="J10" s="17"/>
      <c r="K10" s="17">
        <v>3241770</v>
      </c>
      <c r="L10" s="17"/>
      <c r="M10" s="17">
        <v>3276677</v>
      </c>
      <c r="Q10" s="17">
        <f>+'กำไรขาดทุน9 เดือน'!G10</f>
        <v>535425</v>
      </c>
      <c r="R10" s="17"/>
      <c r="S10" s="17">
        <f>+'กำไรขาดทุน9 เดือน'!I10</f>
        <v>541943</v>
      </c>
      <c r="T10" s="17"/>
      <c r="U10" s="17">
        <f>+'กำไรขาดทุน9 เดือน'!K10</f>
        <v>185995</v>
      </c>
      <c r="V10" s="17"/>
      <c r="W10" s="17">
        <f>+'กำไรขาดทุน9 เดือน'!M10</f>
        <v>220716</v>
      </c>
      <c r="Y10" s="17">
        <v>1194848</v>
      </c>
      <c r="Z10" s="17"/>
      <c r="AA10" s="17">
        <v>1124842</v>
      </c>
      <c r="AB10" s="17"/>
      <c r="AC10" s="17">
        <v>1007760</v>
      </c>
      <c r="AD10" s="17"/>
      <c r="AE10" s="17">
        <v>958438</v>
      </c>
      <c r="AH10" s="23">
        <v>1044157</v>
      </c>
      <c r="AJ10" s="23">
        <v>1173591</v>
      </c>
      <c r="AL10" s="23">
        <v>871949</v>
      </c>
      <c r="AN10" s="23">
        <v>969941</v>
      </c>
      <c r="AP10" s="173">
        <f>+G10-Q10-Y10-AH10</f>
        <v>1027812</v>
      </c>
      <c r="AR10" s="173">
        <f>+I10-S10-AA10-AJ10</f>
        <v>974069</v>
      </c>
      <c r="AT10" s="173">
        <f>+K10-U10-AC10-AL10</f>
        <v>1176066</v>
      </c>
      <c r="AV10" s="173">
        <f>+M10-W10-AE10-AN10</f>
        <v>1127582</v>
      </c>
    </row>
    <row r="11" spans="1:50" ht="25.5" customHeight="1">
      <c r="A11" s="23" t="s">
        <v>20</v>
      </c>
      <c r="E11" s="73"/>
      <c r="G11" s="20">
        <v>2859210</v>
      </c>
      <c r="H11" s="17"/>
      <c r="I11" s="20">
        <v>2967092</v>
      </c>
      <c r="J11" s="17"/>
      <c r="K11" s="20">
        <v>2436295</v>
      </c>
      <c r="L11" s="17"/>
      <c r="M11" s="20">
        <v>2526345</v>
      </c>
      <c r="Q11" s="20">
        <f>+'กำไรขาดทุน9 เดือน'!G11</f>
        <v>280245</v>
      </c>
      <c r="R11" s="17"/>
      <c r="S11" s="20">
        <f>+'กำไรขาดทุน9 เดือน'!I11</f>
        <v>287566</v>
      </c>
      <c r="T11" s="17"/>
      <c r="U11" s="20">
        <f>+'กำไรขาดทุน9 เดือน'!K11</f>
        <v>90282</v>
      </c>
      <c r="V11" s="17"/>
      <c r="W11" s="20">
        <f>+'กำไรขาดทุน9 เดือน'!M11</f>
        <v>109343</v>
      </c>
      <c r="Y11" s="20">
        <v>931166</v>
      </c>
      <c r="Z11" s="17"/>
      <c r="AA11" s="20">
        <v>886959</v>
      </c>
      <c r="AB11" s="17"/>
      <c r="AC11" s="20">
        <v>784137</v>
      </c>
      <c r="AD11" s="17"/>
      <c r="AE11" s="20">
        <v>741990</v>
      </c>
      <c r="AH11" s="84">
        <v>827624</v>
      </c>
      <c r="AJ11" s="84">
        <v>919327</v>
      </c>
      <c r="AL11" s="84">
        <v>705673</v>
      </c>
      <c r="AN11" s="84">
        <v>759287</v>
      </c>
      <c r="AP11" s="178">
        <f>+G11-Q11-Y11-AH11</f>
        <v>820175</v>
      </c>
      <c r="AR11" s="178">
        <f>+I11-S11-AA11-AJ11</f>
        <v>873240</v>
      </c>
      <c r="AT11" s="178">
        <f>+K11-U11-AC11-AL11</f>
        <v>856203</v>
      </c>
      <c r="AV11" s="178">
        <f>+M11-W11-AE11-AN11</f>
        <v>915725</v>
      </c>
      <c r="AX11" s="23" t="s">
        <v>154</v>
      </c>
    </row>
    <row r="12" spans="1:50" ht="25.5" customHeight="1">
      <c r="A12" s="23" t="s">
        <v>40</v>
      </c>
      <c r="G12" s="142">
        <f>+G10-G11</f>
        <v>943032</v>
      </c>
      <c r="H12" s="21"/>
      <c r="I12" s="142">
        <f>+I10-I11</f>
        <v>847353</v>
      </c>
      <c r="J12" s="21"/>
      <c r="K12" s="142">
        <f>+K10-K11</f>
        <v>805475</v>
      </c>
      <c r="L12" s="21"/>
      <c r="M12" s="142">
        <f>+M10-M11</f>
        <v>750332</v>
      </c>
      <c r="Q12" s="142">
        <f>+Q10-Q11</f>
        <v>255180</v>
      </c>
      <c r="R12" s="17"/>
      <c r="S12" s="142">
        <f>+S10-S11</f>
        <v>254377</v>
      </c>
      <c r="T12" s="17"/>
      <c r="U12" s="142">
        <f>+U10-U11</f>
        <v>95713</v>
      </c>
      <c r="V12" s="17"/>
      <c r="W12" s="142">
        <f>+W10-W11</f>
        <v>111373</v>
      </c>
      <c r="Y12" s="142">
        <f>+Y10-Y11</f>
        <v>263682</v>
      </c>
      <c r="Z12" s="17"/>
      <c r="AA12" s="142">
        <f>+AA10-AA11</f>
        <v>237883</v>
      </c>
      <c r="AB12" s="17"/>
      <c r="AC12" s="142">
        <f>+AC10-AC11</f>
        <v>223623</v>
      </c>
      <c r="AD12" s="17"/>
      <c r="AE12" s="142">
        <f>+AE10-AE11</f>
        <v>216448</v>
      </c>
      <c r="AH12" s="23">
        <f>+AH10-AH11</f>
        <v>216533</v>
      </c>
      <c r="AJ12" s="23">
        <f>+AJ10-AJ11</f>
        <v>254264</v>
      </c>
      <c r="AL12" s="23">
        <f>+AL10-AL11</f>
        <v>166276</v>
      </c>
      <c r="AN12" s="23">
        <f>+AN10-AN11</f>
        <v>210654</v>
      </c>
      <c r="AP12" s="173">
        <f>+G12-Q12-Y12-AH12</f>
        <v>207637</v>
      </c>
      <c r="AR12" s="173">
        <f>+I12-S12-AA12-AJ12</f>
        <v>100829</v>
      </c>
      <c r="AT12" s="173">
        <f>+K12-U12-AC12-AL12</f>
        <v>319863</v>
      </c>
      <c r="AV12" s="173">
        <f>+M12-W12-AE12-AN12</f>
        <v>211857</v>
      </c>
    </row>
    <row r="13" spans="1:50" ht="25.5" customHeight="1">
      <c r="A13" s="23" t="s">
        <v>6</v>
      </c>
      <c r="G13" s="21"/>
      <c r="H13" s="21"/>
      <c r="I13" s="21"/>
      <c r="J13" s="21"/>
      <c r="K13" s="21"/>
      <c r="L13" s="21"/>
      <c r="M13" s="21"/>
      <c r="Q13" s="19"/>
      <c r="R13" s="17"/>
      <c r="S13" s="19"/>
      <c r="T13" s="17"/>
      <c r="U13" s="19"/>
      <c r="V13" s="17"/>
      <c r="W13" s="19"/>
      <c r="Y13" s="20"/>
      <c r="Z13" s="17"/>
      <c r="AA13" s="20"/>
      <c r="AB13" s="17"/>
      <c r="AC13" s="20"/>
      <c r="AD13" s="17"/>
      <c r="AE13" s="20"/>
      <c r="AH13" s="84"/>
      <c r="AJ13" s="84"/>
      <c r="AL13" s="84"/>
      <c r="AN13" s="84"/>
      <c r="AP13" s="173"/>
      <c r="AR13" s="173"/>
      <c r="AT13" s="173"/>
      <c r="AV13" s="173"/>
    </row>
    <row r="14" spans="1:50" ht="25.5" customHeight="1">
      <c r="B14" s="23" t="s">
        <v>26</v>
      </c>
      <c r="E14" s="185"/>
      <c r="G14" s="36">
        <v>30042</v>
      </c>
      <c r="H14" s="21"/>
      <c r="I14" s="36">
        <v>38415</v>
      </c>
      <c r="J14" s="21"/>
      <c r="K14" s="36">
        <v>78603</v>
      </c>
      <c r="L14" s="21"/>
      <c r="M14" s="36">
        <v>82217</v>
      </c>
      <c r="Q14" s="142">
        <f>+'กำไรขาดทุน9 เดือน'!G15</f>
        <v>17920</v>
      </c>
      <c r="R14" s="21"/>
      <c r="S14" s="142">
        <f>+'กำไรขาดทุน9 เดือน'!I15</f>
        <v>0</v>
      </c>
      <c r="T14" s="21"/>
      <c r="U14" s="142">
        <f>+'กำไรขาดทุน9 เดือน'!K15</f>
        <v>32667</v>
      </c>
      <c r="V14" s="21"/>
      <c r="W14" s="142">
        <f>+'กำไรขาดทุน9 เดือน'!M15</f>
        <v>0</v>
      </c>
      <c r="X14" s="25"/>
      <c r="Y14" s="142">
        <v>26585</v>
      </c>
      <c r="Z14" s="21"/>
      <c r="AA14" s="142">
        <v>34688</v>
      </c>
      <c r="AB14" s="21"/>
      <c r="AC14" s="142">
        <v>63446</v>
      </c>
      <c r="AD14" s="21"/>
      <c r="AE14" s="142">
        <v>64990</v>
      </c>
      <c r="AG14" s="25"/>
      <c r="AH14" s="25">
        <v>0</v>
      </c>
      <c r="AI14" s="25"/>
      <c r="AJ14" s="25">
        <v>0</v>
      </c>
      <c r="AK14" s="25"/>
      <c r="AL14" s="25">
        <v>0</v>
      </c>
      <c r="AM14" s="25"/>
      <c r="AN14" s="25">
        <v>0</v>
      </c>
      <c r="AP14" s="173">
        <f>+G14-Q14-Y14-AH14</f>
        <v>-14463</v>
      </c>
      <c r="AR14" s="173">
        <f>+I14-S14-AA14-AJ14</f>
        <v>3727</v>
      </c>
      <c r="AT14" s="173">
        <f>+K14-U14-AC14-AL14</f>
        <v>-17510</v>
      </c>
      <c r="AV14" s="173">
        <f>+M14-W14-AE14-AN14</f>
        <v>17227</v>
      </c>
    </row>
    <row r="15" spans="1:50" ht="25.5" hidden="1" customHeight="1">
      <c r="B15" s="23" t="s">
        <v>161</v>
      </c>
      <c r="E15" s="185"/>
      <c r="G15" s="188"/>
      <c r="H15" s="21"/>
      <c r="I15" s="37"/>
      <c r="J15" s="21"/>
      <c r="K15" s="37"/>
      <c r="L15" s="21"/>
      <c r="M15" s="37"/>
      <c r="Q15" s="21"/>
      <c r="R15" s="21"/>
      <c r="S15" s="21"/>
      <c r="T15" s="21"/>
      <c r="U15" s="21"/>
      <c r="V15" s="21"/>
      <c r="W15" s="21"/>
      <c r="X15" s="25"/>
      <c r="AG15" s="25"/>
      <c r="AH15" s="25"/>
      <c r="AI15" s="25"/>
      <c r="AJ15" s="25"/>
      <c r="AK15" s="25"/>
      <c r="AL15" s="25"/>
      <c r="AM15" s="25"/>
      <c r="AN15" s="25"/>
      <c r="AP15" s="173">
        <f>+G15-Q15-AH15</f>
        <v>0</v>
      </c>
      <c r="AR15" s="173">
        <f>+I15-S15-AJ15</f>
        <v>0</v>
      </c>
      <c r="AT15" s="173">
        <f>+K15-U15-AL15</f>
        <v>0</v>
      </c>
      <c r="AV15" s="173">
        <f>+M15-W15-AN15</f>
        <v>0</v>
      </c>
    </row>
    <row r="16" spans="1:50" ht="25.5" hidden="1" customHeight="1">
      <c r="C16" s="23" t="s">
        <v>160</v>
      </c>
      <c r="E16" s="185">
        <v>17</v>
      </c>
      <c r="G16" s="188">
        <v>0</v>
      </c>
      <c r="H16" s="21"/>
      <c r="I16" s="37">
        <v>0</v>
      </c>
      <c r="J16" s="21"/>
      <c r="K16" s="37">
        <v>0</v>
      </c>
      <c r="L16" s="21"/>
      <c r="M16" s="37">
        <v>0</v>
      </c>
      <c r="Q16" s="21"/>
      <c r="R16" s="21"/>
      <c r="S16" s="21"/>
      <c r="T16" s="21"/>
      <c r="U16" s="21"/>
      <c r="V16" s="21"/>
      <c r="W16" s="21"/>
      <c r="X16" s="25"/>
      <c r="AG16" s="25"/>
      <c r="AH16" s="25"/>
      <c r="AI16" s="25"/>
      <c r="AJ16" s="25"/>
      <c r="AK16" s="25"/>
      <c r="AL16" s="25"/>
      <c r="AM16" s="25"/>
      <c r="AN16" s="25"/>
      <c r="AP16" s="173">
        <f>+G16-Q16-AH16</f>
        <v>0</v>
      </c>
      <c r="AR16" s="173">
        <f>+I16-S16-AJ16</f>
        <v>0</v>
      </c>
      <c r="AT16" s="173">
        <f>+K16-U16-AL16</f>
        <v>0</v>
      </c>
      <c r="AV16" s="173">
        <f>+M16-W16-AN16</f>
        <v>0</v>
      </c>
    </row>
    <row r="17" spans="1:49" ht="25.5" customHeight="1">
      <c r="B17" s="23" t="s">
        <v>41</v>
      </c>
      <c r="E17" s="73"/>
      <c r="G17" s="38">
        <v>57552</v>
      </c>
      <c r="H17" s="21"/>
      <c r="I17" s="38">
        <v>68629</v>
      </c>
      <c r="J17" s="21"/>
      <c r="K17" s="38">
        <v>52407</v>
      </c>
      <c r="L17" s="21"/>
      <c r="M17" s="38">
        <v>66835</v>
      </c>
      <c r="Q17" s="20">
        <f>+'กำไรขาดทุน9 เดือน'!G16</f>
        <v>7683</v>
      </c>
      <c r="R17" s="21"/>
      <c r="S17" s="20">
        <f>+'กำไรขาดทุน9 เดือน'!I16</f>
        <v>9798</v>
      </c>
      <c r="T17" s="21"/>
      <c r="U17" s="20">
        <f>+'กำไรขาดทุน9 เดือน'!K16</f>
        <v>8766</v>
      </c>
      <c r="V17" s="21"/>
      <c r="W17" s="20">
        <f>+'กำไรขาดทุน9 เดือน'!M16</f>
        <v>11407</v>
      </c>
      <c r="X17" s="25"/>
      <c r="Y17" s="20">
        <v>37864</v>
      </c>
      <c r="Z17" s="21"/>
      <c r="AA17" s="20">
        <v>19296</v>
      </c>
      <c r="AB17" s="21"/>
      <c r="AC17" s="20">
        <v>39603</v>
      </c>
      <c r="AD17" s="21"/>
      <c r="AE17" s="20">
        <v>19670</v>
      </c>
      <c r="AG17" s="25"/>
      <c r="AH17" s="84">
        <v>64361</v>
      </c>
      <c r="AI17" s="25"/>
      <c r="AJ17" s="84">
        <v>19725</v>
      </c>
      <c r="AK17" s="25"/>
      <c r="AL17" s="84">
        <v>61330</v>
      </c>
      <c r="AM17" s="25"/>
      <c r="AN17" s="84">
        <v>19361</v>
      </c>
      <c r="AP17" s="20">
        <f>+G17-Q17-Y17-AH17</f>
        <v>-52356</v>
      </c>
      <c r="AQ17" s="25"/>
      <c r="AR17" s="178">
        <f>+I17-S17-AA17-AJ17</f>
        <v>19810</v>
      </c>
      <c r="AS17" s="25"/>
      <c r="AT17" s="20">
        <f>+K17-U17-AC17-AL17</f>
        <v>-57292</v>
      </c>
      <c r="AU17" s="25"/>
      <c r="AV17" s="178">
        <f>+M17-W17-AE17-AN17</f>
        <v>16397</v>
      </c>
    </row>
    <row r="18" spans="1:49" ht="25.5" customHeight="1">
      <c r="A18" s="23" t="s">
        <v>114</v>
      </c>
      <c r="G18" s="20">
        <f>SUM(G14:G17)</f>
        <v>87594</v>
      </c>
      <c r="H18" s="17"/>
      <c r="I18" s="20">
        <f>SUM(I14:I17)</f>
        <v>107044</v>
      </c>
      <c r="J18" s="17"/>
      <c r="K18" s="20">
        <f>SUM(K14:K17)</f>
        <v>131010</v>
      </c>
      <c r="L18" s="17"/>
      <c r="M18" s="20">
        <f>SUM(M14:M17)</f>
        <v>149052</v>
      </c>
      <c r="N18" s="20"/>
      <c r="O18" s="20">
        <f t="shared" ref="O18:AV18" si="0">SUM(O14:O17)</f>
        <v>0</v>
      </c>
      <c r="P18" s="20"/>
      <c r="Q18" s="20">
        <f>SUM(Q14:Q17)</f>
        <v>25603</v>
      </c>
      <c r="R18" s="20">
        <f t="shared" si="0"/>
        <v>0</v>
      </c>
      <c r="S18" s="20">
        <f t="shared" si="0"/>
        <v>9798</v>
      </c>
      <c r="T18" s="20">
        <f t="shared" si="0"/>
        <v>0</v>
      </c>
      <c r="U18" s="20">
        <f t="shared" si="0"/>
        <v>41433</v>
      </c>
      <c r="V18" s="20">
        <f t="shared" si="0"/>
        <v>0</v>
      </c>
      <c r="W18" s="20">
        <f t="shared" si="0"/>
        <v>11407</v>
      </c>
      <c r="X18" s="20">
        <f t="shared" si="0"/>
        <v>0</v>
      </c>
      <c r="Y18" s="19">
        <f>SUM(Y14:Y17)</f>
        <v>64449</v>
      </c>
      <c r="Z18" s="17"/>
      <c r="AA18" s="19">
        <f>SUM(AA14:AA17)</f>
        <v>53984</v>
      </c>
      <c r="AB18" s="17"/>
      <c r="AC18" s="19">
        <f>SUM(AC14:AC17)</f>
        <v>103049</v>
      </c>
      <c r="AD18" s="17"/>
      <c r="AE18" s="19">
        <f>SUM(AE14:AE17)</f>
        <v>84660</v>
      </c>
      <c r="AG18" s="20">
        <f t="shared" si="0"/>
        <v>0</v>
      </c>
      <c r="AH18" s="20">
        <f t="shared" si="0"/>
        <v>64361</v>
      </c>
      <c r="AI18" s="20">
        <f t="shared" si="0"/>
        <v>0</v>
      </c>
      <c r="AJ18" s="20">
        <f t="shared" si="0"/>
        <v>19725</v>
      </c>
      <c r="AK18" s="20">
        <f t="shared" si="0"/>
        <v>0</v>
      </c>
      <c r="AL18" s="20">
        <f t="shared" si="0"/>
        <v>61330</v>
      </c>
      <c r="AM18" s="20">
        <f t="shared" si="0"/>
        <v>0</v>
      </c>
      <c r="AN18" s="20">
        <f t="shared" si="0"/>
        <v>19361</v>
      </c>
      <c r="AO18" s="20">
        <f t="shared" si="0"/>
        <v>0</v>
      </c>
      <c r="AP18" s="20">
        <f t="shared" si="0"/>
        <v>-66819</v>
      </c>
      <c r="AQ18" s="20"/>
      <c r="AR18" s="20">
        <f t="shared" si="0"/>
        <v>23537</v>
      </c>
      <c r="AS18" s="20">
        <f t="shared" si="0"/>
        <v>0</v>
      </c>
      <c r="AT18" s="20">
        <f t="shared" si="0"/>
        <v>-74802</v>
      </c>
      <c r="AU18" s="20">
        <f t="shared" si="0"/>
        <v>0</v>
      </c>
      <c r="AV18" s="20">
        <f t="shared" si="0"/>
        <v>33624</v>
      </c>
    </row>
    <row r="19" spans="1:49" ht="25.5" customHeight="1">
      <c r="A19" s="23" t="s">
        <v>42</v>
      </c>
      <c r="G19" s="17">
        <f>+G12+G18</f>
        <v>1030626</v>
      </c>
      <c r="H19" s="17"/>
      <c r="I19" s="17">
        <f>+I12+I18</f>
        <v>954397</v>
      </c>
      <c r="J19" s="17"/>
      <c r="K19" s="17">
        <f>+K12+K18</f>
        <v>936485</v>
      </c>
      <c r="L19" s="17"/>
      <c r="M19" s="17">
        <f>+M12+M18</f>
        <v>899384</v>
      </c>
      <c r="Q19" s="17">
        <f>+Q12+Q18</f>
        <v>280783</v>
      </c>
      <c r="R19" s="17">
        <f t="shared" ref="R19:AW19" si="1">+R12+R18</f>
        <v>0</v>
      </c>
      <c r="S19" s="17">
        <f t="shared" si="1"/>
        <v>264175</v>
      </c>
      <c r="T19" s="17">
        <f t="shared" si="1"/>
        <v>0</v>
      </c>
      <c r="U19" s="17">
        <f t="shared" si="1"/>
        <v>137146</v>
      </c>
      <c r="V19" s="17">
        <f t="shared" si="1"/>
        <v>0</v>
      </c>
      <c r="W19" s="17">
        <f t="shared" si="1"/>
        <v>122780</v>
      </c>
      <c r="X19" s="17">
        <f t="shared" si="1"/>
        <v>0</v>
      </c>
      <c r="Y19" s="17">
        <f>+Y12+Y18</f>
        <v>328131</v>
      </c>
      <c r="Z19" s="17"/>
      <c r="AA19" s="17">
        <f>+AA12+AA18</f>
        <v>291867</v>
      </c>
      <c r="AB19" s="17"/>
      <c r="AC19" s="17">
        <f>+AC12+AC18</f>
        <v>326672</v>
      </c>
      <c r="AD19" s="17"/>
      <c r="AE19" s="17">
        <f>+AE12+AE18</f>
        <v>301108</v>
      </c>
      <c r="AG19" s="17">
        <f t="shared" si="1"/>
        <v>0</v>
      </c>
      <c r="AH19" s="17">
        <f t="shared" si="1"/>
        <v>280894</v>
      </c>
      <c r="AI19" s="17">
        <f t="shared" si="1"/>
        <v>0</v>
      </c>
      <c r="AJ19" s="17">
        <f t="shared" si="1"/>
        <v>273989</v>
      </c>
      <c r="AK19" s="17">
        <f t="shared" si="1"/>
        <v>0</v>
      </c>
      <c r="AL19" s="17">
        <f t="shared" si="1"/>
        <v>227606</v>
      </c>
      <c r="AM19" s="17">
        <f t="shared" si="1"/>
        <v>0</v>
      </c>
      <c r="AN19" s="17">
        <f t="shared" si="1"/>
        <v>230015</v>
      </c>
      <c r="AO19" s="17">
        <f t="shared" si="1"/>
        <v>0</v>
      </c>
      <c r="AP19" s="17">
        <f t="shared" si="1"/>
        <v>140818</v>
      </c>
      <c r="AQ19" s="17"/>
      <c r="AR19" s="17">
        <f t="shared" si="1"/>
        <v>124366</v>
      </c>
      <c r="AS19" s="17">
        <f t="shared" si="1"/>
        <v>0</v>
      </c>
      <c r="AT19" s="17">
        <f t="shared" si="1"/>
        <v>245061</v>
      </c>
      <c r="AU19" s="17">
        <f t="shared" si="1"/>
        <v>0</v>
      </c>
      <c r="AV19" s="17">
        <f t="shared" si="1"/>
        <v>245481</v>
      </c>
      <c r="AW19" s="17">
        <f t="shared" si="1"/>
        <v>0</v>
      </c>
    </row>
    <row r="20" spans="1:49" ht="25.5" customHeight="1">
      <c r="A20" s="23" t="s">
        <v>39</v>
      </c>
      <c r="B20" s="72"/>
      <c r="G20" s="36">
        <v>86260</v>
      </c>
      <c r="H20" s="17"/>
      <c r="I20" s="36">
        <v>85704</v>
      </c>
      <c r="J20" s="17"/>
      <c r="K20" s="36">
        <v>56191</v>
      </c>
      <c r="L20" s="17"/>
      <c r="M20" s="36">
        <v>60333</v>
      </c>
      <c r="Q20" s="85" t="e">
        <f>+'กำไรขาดทุน9 เดือน'!#REF!</f>
        <v>#REF!</v>
      </c>
      <c r="R20" s="82"/>
      <c r="S20" s="85" t="e">
        <f>+'กำไรขาดทุน9 เดือน'!#REF!</f>
        <v>#REF!</v>
      </c>
      <c r="T20" s="82"/>
      <c r="U20" s="85" t="e">
        <f>+'กำไรขาดทุน9 เดือน'!#REF!</f>
        <v>#REF!</v>
      </c>
      <c r="V20" s="82"/>
      <c r="W20" s="85" t="e">
        <f>+'กำไรขาดทุน9 เดือน'!#REF!</f>
        <v>#REF!</v>
      </c>
      <c r="Y20" s="36">
        <v>27877</v>
      </c>
      <c r="Z20" s="17"/>
      <c r="AA20" s="36">
        <v>27253</v>
      </c>
      <c r="AB20" s="17"/>
      <c r="AC20" s="36">
        <v>18249</v>
      </c>
      <c r="AD20" s="17"/>
      <c r="AE20" s="36">
        <v>18217</v>
      </c>
      <c r="AH20" s="86">
        <v>25580</v>
      </c>
      <c r="AJ20" s="86">
        <v>30770</v>
      </c>
      <c r="AL20" s="86">
        <v>16540</v>
      </c>
      <c r="AN20" s="86">
        <v>22875</v>
      </c>
      <c r="AP20" s="173" t="e">
        <f t="shared" ref="AP20:AP28" si="2">+G20-Q20-Y20-AH20</f>
        <v>#REF!</v>
      </c>
      <c r="AR20" s="173" t="e">
        <f t="shared" ref="AR20:AR26" si="3">+I20-S20-AA20-AJ20</f>
        <v>#REF!</v>
      </c>
      <c r="AT20" s="173" t="e">
        <f t="shared" ref="AT20:AT26" si="4">+K20-U20-AC20-AL20</f>
        <v>#REF!</v>
      </c>
      <c r="AV20" s="173" t="e">
        <f t="shared" ref="AV20:AV26" si="5">+M20-W20-AE20-AN20</f>
        <v>#REF!</v>
      </c>
    </row>
    <row r="21" spans="1:49" ht="25.5" customHeight="1">
      <c r="A21" s="23" t="s">
        <v>38</v>
      </c>
      <c r="B21" s="72"/>
      <c r="G21" s="37">
        <v>664111</v>
      </c>
      <c r="H21" s="17"/>
      <c r="I21" s="37">
        <v>651375</v>
      </c>
      <c r="J21" s="17"/>
      <c r="K21" s="37">
        <v>587278</v>
      </c>
      <c r="L21" s="17"/>
      <c r="M21" s="37">
        <v>582768</v>
      </c>
      <c r="Q21" s="89">
        <f>+'กำไรขาดทุน9 เดือน'!G19</f>
        <v>204378</v>
      </c>
      <c r="R21" s="82"/>
      <c r="S21" s="89">
        <f>+'กำไรขาดทุน9 เดือน'!I19</f>
        <v>201717</v>
      </c>
      <c r="T21" s="82"/>
      <c r="U21" s="89">
        <f>+'กำไรขาดทุน9 เดือน'!K19</f>
        <v>93401</v>
      </c>
      <c r="V21" s="82"/>
      <c r="W21" s="89">
        <f>+'กำไรขาดทุน9 เดือน'!M19</f>
        <v>103264</v>
      </c>
      <c r="Y21" s="37">
        <v>221796</v>
      </c>
      <c r="Z21" s="17"/>
      <c r="AA21" s="37">
        <v>217461</v>
      </c>
      <c r="AB21" s="17"/>
      <c r="AC21" s="37">
        <v>198735</v>
      </c>
      <c r="AD21" s="17"/>
      <c r="AE21" s="37">
        <v>194556</v>
      </c>
      <c r="AH21" s="129">
        <v>208646</v>
      </c>
      <c r="AJ21" s="129">
        <v>209541</v>
      </c>
      <c r="AL21" s="129">
        <v>183745</v>
      </c>
      <c r="AN21" s="129">
        <v>186511</v>
      </c>
      <c r="AP21" s="173">
        <f t="shared" si="2"/>
        <v>29291</v>
      </c>
      <c r="AR21" s="173">
        <f t="shared" si="3"/>
        <v>22656</v>
      </c>
      <c r="AT21" s="173">
        <f t="shared" si="4"/>
        <v>111397</v>
      </c>
      <c r="AV21" s="173">
        <f t="shared" si="5"/>
        <v>98437</v>
      </c>
    </row>
    <row r="22" spans="1:49" ht="25.5" customHeight="1">
      <c r="A22" s="23" t="s">
        <v>55</v>
      </c>
      <c r="B22" s="72"/>
      <c r="G22" s="37"/>
      <c r="H22" s="17"/>
      <c r="I22" s="37"/>
      <c r="J22" s="17"/>
      <c r="K22" s="37"/>
      <c r="L22" s="17"/>
      <c r="M22" s="37"/>
      <c r="Q22" s="89"/>
      <c r="R22" s="82"/>
      <c r="S22" s="89"/>
      <c r="T22" s="82"/>
      <c r="U22" s="89"/>
      <c r="V22" s="82"/>
      <c r="W22" s="89"/>
      <c r="Y22" s="37"/>
      <c r="Z22" s="17"/>
      <c r="AA22" s="37"/>
      <c r="AB22" s="17"/>
      <c r="AC22" s="37"/>
      <c r="AD22" s="17"/>
      <c r="AE22" s="37"/>
      <c r="AH22" s="129"/>
      <c r="AJ22" s="129"/>
      <c r="AL22" s="129"/>
      <c r="AN22" s="129"/>
      <c r="AP22" s="173">
        <f t="shared" si="2"/>
        <v>0</v>
      </c>
      <c r="AR22" s="173">
        <f t="shared" si="3"/>
        <v>0</v>
      </c>
      <c r="AT22" s="173">
        <f t="shared" si="4"/>
        <v>0</v>
      </c>
      <c r="AV22" s="173">
        <f t="shared" si="5"/>
        <v>0</v>
      </c>
    </row>
    <row r="23" spans="1:49" ht="25.5" customHeight="1">
      <c r="B23" s="72" t="s">
        <v>155</v>
      </c>
      <c r="G23" s="37">
        <v>7425</v>
      </c>
      <c r="H23" s="17"/>
      <c r="I23" s="37">
        <v>9889</v>
      </c>
      <c r="J23" s="17"/>
      <c r="K23" s="37">
        <v>6869</v>
      </c>
      <c r="L23" s="17"/>
      <c r="M23" s="37">
        <v>9306</v>
      </c>
      <c r="Q23" s="89" t="e">
        <f>+'กำไรขาดทุน9 เดือน'!#REF!</f>
        <v>#REF!</v>
      </c>
      <c r="R23" s="82"/>
      <c r="S23" s="89" t="e">
        <f>+'กำไรขาดทุน9 เดือน'!#REF!</f>
        <v>#REF!</v>
      </c>
      <c r="T23" s="82"/>
      <c r="U23" s="89" t="e">
        <f>+'กำไรขาดทุน9 เดือน'!#REF!</f>
        <v>#REF!</v>
      </c>
      <c r="V23" s="82"/>
      <c r="W23" s="89" t="e">
        <f>+'กำไรขาดทุน9 เดือน'!#REF!</f>
        <v>#REF!</v>
      </c>
      <c r="Y23" s="37">
        <v>7425</v>
      </c>
      <c r="Z23" s="17"/>
      <c r="AA23" s="37">
        <v>9889</v>
      </c>
      <c r="AB23" s="17"/>
      <c r="AC23" s="37">
        <v>6869</v>
      </c>
      <c r="AD23" s="17"/>
      <c r="AE23" s="37">
        <v>9306</v>
      </c>
      <c r="AH23" s="129"/>
      <c r="AJ23" s="129"/>
      <c r="AL23" s="129"/>
      <c r="AN23" s="129"/>
      <c r="AP23" s="173" t="e">
        <f t="shared" si="2"/>
        <v>#REF!</v>
      </c>
      <c r="AR23" s="173" t="e">
        <f t="shared" si="3"/>
        <v>#REF!</v>
      </c>
      <c r="AT23" s="173" t="e">
        <f t="shared" si="4"/>
        <v>#REF!</v>
      </c>
      <c r="AV23" s="173" t="e">
        <f t="shared" si="5"/>
        <v>#REF!</v>
      </c>
    </row>
    <row r="24" spans="1:49" ht="25.5" customHeight="1">
      <c r="A24" s="23" t="s">
        <v>156</v>
      </c>
      <c r="B24" s="72"/>
      <c r="G24" s="37">
        <v>0</v>
      </c>
      <c r="H24" s="17"/>
      <c r="I24" s="37">
        <v>1040</v>
      </c>
      <c r="J24" s="17"/>
      <c r="K24" s="37">
        <v>0</v>
      </c>
      <c r="L24" s="17"/>
      <c r="M24" s="37">
        <v>1040</v>
      </c>
      <c r="Q24" s="89" t="e">
        <f>+'กำไรขาดทุน9 เดือน'!#REF!</f>
        <v>#REF!</v>
      </c>
      <c r="R24" s="82"/>
      <c r="S24" s="89" t="e">
        <f>+'กำไรขาดทุน9 เดือน'!#REF!</f>
        <v>#REF!</v>
      </c>
      <c r="T24" s="82"/>
      <c r="U24" s="89" t="e">
        <f>+'กำไรขาดทุน9 เดือน'!#REF!</f>
        <v>#REF!</v>
      </c>
      <c r="V24" s="82"/>
      <c r="W24" s="89" t="e">
        <f>+'กำไรขาดทุน9 เดือน'!#REF!</f>
        <v>#REF!</v>
      </c>
      <c r="Y24" s="37">
        <v>0</v>
      </c>
      <c r="Z24" s="17"/>
      <c r="AA24" s="37">
        <v>1040</v>
      </c>
      <c r="AB24" s="17"/>
      <c r="AC24" s="37">
        <v>0</v>
      </c>
      <c r="AD24" s="17"/>
      <c r="AE24" s="37">
        <v>1040</v>
      </c>
      <c r="AH24" s="129"/>
      <c r="AJ24" s="129"/>
      <c r="AL24" s="129"/>
      <c r="AN24" s="129"/>
      <c r="AP24" s="173" t="e">
        <f t="shared" si="2"/>
        <v>#REF!</v>
      </c>
      <c r="AR24" s="173" t="e">
        <f t="shared" si="3"/>
        <v>#REF!</v>
      </c>
      <c r="AT24" s="173" t="e">
        <f t="shared" si="4"/>
        <v>#REF!</v>
      </c>
      <c r="AV24" s="173" t="e">
        <f t="shared" si="5"/>
        <v>#REF!</v>
      </c>
    </row>
    <row r="25" spans="1:49" ht="25.5" customHeight="1">
      <c r="A25" s="23" t="s">
        <v>56</v>
      </c>
      <c r="B25" s="72"/>
      <c r="E25" s="73">
        <v>12</v>
      </c>
      <c r="G25" s="37">
        <v>9140</v>
      </c>
      <c r="H25" s="17"/>
      <c r="I25" s="37">
        <v>10500</v>
      </c>
      <c r="J25" s="17"/>
      <c r="K25" s="37">
        <v>9000</v>
      </c>
      <c r="L25" s="17"/>
      <c r="M25" s="37">
        <v>9000</v>
      </c>
      <c r="Q25" s="89" t="e">
        <f>+'กำไรขาดทุน9 เดือน'!#REF!</f>
        <v>#REF!</v>
      </c>
      <c r="R25" s="82"/>
      <c r="S25" s="89" t="e">
        <f>+'กำไรขาดทุน9 เดือน'!#REF!</f>
        <v>#REF!</v>
      </c>
      <c r="T25" s="82"/>
      <c r="U25" s="89" t="e">
        <f>+'กำไรขาดทุน9 เดือน'!#REF!</f>
        <v>#REF!</v>
      </c>
      <c r="V25" s="82"/>
      <c r="W25" s="89" t="e">
        <f>+'กำไรขาดทุน9 เดือน'!#REF!</f>
        <v>#REF!</v>
      </c>
      <c r="Y25" s="37">
        <v>9070</v>
      </c>
      <c r="Z25" s="17"/>
      <c r="AA25" s="37">
        <v>10500</v>
      </c>
      <c r="AB25" s="17"/>
      <c r="AC25" s="37">
        <v>9000</v>
      </c>
      <c r="AD25" s="17"/>
      <c r="AE25" s="37">
        <v>9000</v>
      </c>
      <c r="AH25" s="129">
        <v>350</v>
      </c>
      <c r="AJ25" s="129"/>
      <c r="AL25" s="129"/>
      <c r="AN25" s="129"/>
      <c r="AP25" s="173" t="e">
        <f t="shared" si="2"/>
        <v>#REF!</v>
      </c>
      <c r="AR25" s="173" t="e">
        <f t="shared" si="3"/>
        <v>#REF!</v>
      </c>
      <c r="AT25" s="173" t="e">
        <f t="shared" si="4"/>
        <v>#REF!</v>
      </c>
      <c r="AV25" s="173" t="e">
        <f t="shared" si="5"/>
        <v>#REF!</v>
      </c>
    </row>
    <row r="26" spans="1:49" ht="25.5" customHeight="1">
      <c r="A26" s="23" t="s">
        <v>43</v>
      </c>
      <c r="G26" s="38">
        <v>13292</v>
      </c>
      <c r="H26" s="21"/>
      <c r="I26" s="38">
        <v>16957</v>
      </c>
      <c r="J26" s="21"/>
      <c r="K26" s="38">
        <v>12120</v>
      </c>
      <c r="L26" s="21"/>
      <c r="M26" s="38">
        <v>14841</v>
      </c>
      <c r="Q26" s="87" t="e">
        <f>+'กำไรขาดทุน9 เดือน'!#REF!</f>
        <v>#REF!</v>
      </c>
      <c r="R26" s="82"/>
      <c r="S26" s="87" t="e">
        <f>+'กำไรขาดทุน9 เดือน'!#REF!</f>
        <v>#REF!</v>
      </c>
      <c r="T26" s="82"/>
      <c r="U26" s="87" t="e">
        <f>+'กำไรขาดทุน9 เดือน'!#REF!</f>
        <v>#REF!</v>
      </c>
      <c r="V26" s="82"/>
      <c r="W26" s="87" t="e">
        <f>+'กำไรขาดทุน9 เดือน'!#REF!</f>
        <v>#REF!</v>
      </c>
      <c r="Y26" s="38">
        <v>4389</v>
      </c>
      <c r="Z26" s="21"/>
      <c r="AA26" s="38">
        <v>5418</v>
      </c>
      <c r="AB26" s="21"/>
      <c r="AC26" s="38">
        <v>4010</v>
      </c>
      <c r="AD26" s="21"/>
      <c r="AE26" s="38">
        <v>4752</v>
      </c>
      <c r="AH26" s="88">
        <v>4091</v>
      </c>
      <c r="AJ26" s="88">
        <v>6350</v>
      </c>
      <c r="AL26" s="88">
        <v>3636</v>
      </c>
      <c r="AN26" s="88">
        <v>5573</v>
      </c>
      <c r="AP26" s="173" t="e">
        <f t="shared" si="2"/>
        <v>#REF!</v>
      </c>
      <c r="AR26" s="173" t="e">
        <f t="shared" si="3"/>
        <v>#REF!</v>
      </c>
      <c r="AT26" s="173" t="e">
        <f t="shared" si="4"/>
        <v>#REF!</v>
      </c>
      <c r="AV26" s="173" t="e">
        <f t="shared" si="5"/>
        <v>#REF!</v>
      </c>
    </row>
    <row r="27" spans="1:49" ht="25.5" customHeight="1">
      <c r="A27" s="23" t="s">
        <v>8</v>
      </c>
      <c r="G27" s="21">
        <f>SUM(G20:G26)</f>
        <v>780228</v>
      </c>
      <c r="H27" s="21"/>
      <c r="I27" s="21">
        <f>SUM(I20:I26)</f>
        <v>775465</v>
      </c>
      <c r="J27" s="21"/>
      <c r="K27" s="21">
        <f>SUM(K20:K26)</f>
        <v>671458</v>
      </c>
      <c r="L27" s="21"/>
      <c r="M27" s="21">
        <f>SUM(M20:M26)</f>
        <v>677288</v>
      </c>
      <c r="Q27" s="21" t="e">
        <f>SUM(Q20:Q26)</f>
        <v>#REF!</v>
      </c>
      <c r="R27" s="21"/>
      <c r="S27" s="21" t="e">
        <f>SUM(S20:S26)</f>
        <v>#REF!</v>
      </c>
      <c r="T27" s="21"/>
      <c r="U27" s="21" t="e">
        <f>SUM(U20:U26)</f>
        <v>#REF!</v>
      </c>
      <c r="V27" s="21"/>
      <c r="W27" s="21" t="e">
        <f>SUM(W20:W26)</f>
        <v>#REF!</v>
      </c>
      <c r="Y27" s="21">
        <f>SUM(Y20:Y26)</f>
        <v>270557</v>
      </c>
      <c r="Z27" s="21"/>
      <c r="AA27" s="21">
        <f>SUM(AA20:AA26)</f>
        <v>271561</v>
      </c>
      <c r="AB27" s="21"/>
      <c r="AC27" s="21">
        <f>SUM(AC20:AC26)</f>
        <v>236863</v>
      </c>
      <c r="AD27" s="21"/>
      <c r="AE27" s="21">
        <f>SUM(AE20:AE26)</f>
        <v>236871</v>
      </c>
      <c r="AH27" s="21">
        <f>SUM(AH20:AH26)</f>
        <v>238667</v>
      </c>
      <c r="AI27" s="21">
        <f>SUM(AI20:AI26)</f>
        <v>0</v>
      </c>
      <c r="AJ27" s="21">
        <f>SUM(AJ20:AJ26)</f>
        <v>246661</v>
      </c>
      <c r="AK27" s="21"/>
      <c r="AL27" s="21">
        <f>SUM(AL20:AL26)</f>
        <v>203921</v>
      </c>
      <c r="AM27" s="21">
        <f>SUM(AM20:AM26)</f>
        <v>0</v>
      </c>
      <c r="AN27" s="21">
        <f>SUM(AN20:AN26)</f>
        <v>214959</v>
      </c>
      <c r="AP27" s="21" t="e">
        <f t="shared" si="2"/>
        <v>#REF!</v>
      </c>
      <c r="AR27" s="21" t="e">
        <f>+I27-S27-AA27-AJ27</f>
        <v>#REF!</v>
      </c>
      <c r="AT27" s="21" t="e">
        <f>+K27-U27-AC27-AL27</f>
        <v>#REF!</v>
      </c>
      <c r="AV27" s="21" t="e">
        <f>+M27-W27-AE27-AN27</f>
        <v>#REF!</v>
      </c>
    </row>
    <row r="28" spans="1:49" ht="25.5" customHeight="1">
      <c r="A28" s="23" t="s">
        <v>47</v>
      </c>
      <c r="E28" s="73">
        <v>8</v>
      </c>
      <c r="G28" s="20">
        <v>50802</v>
      </c>
      <c r="H28" s="21"/>
      <c r="I28" s="20">
        <v>41828</v>
      </c>
      <c r="J28" s="21"/>
      <c r="K28" s="20">
        <v>0</v>
      </c>
      <c r="L28" s="21"/>
      <c r="M28" s="20">
        <v>0</v>
      </c>
      <c r="Q28" s="20">
        <f>+'กำไรขาดทุน9 เดือน'!G20</f>
        <v>21083</v>
      </c>
      <c r="R28" s="21"/>
      <c r="S28" s="20">
        <f>+'กำไรขาดทุน9 เดือน'!I20</f>
        <v>25569</v>
      </c>
      <c r="T28" s="21"/>
      <c r="U28" s="20">
        <v>0</v>
      </c>
      <c r="V28" s="21"/>
      <c r="W28" s="20">
        <v>0</v>
      </c>
      <c r="Y28" s="20">
        <v>10995</v>
      </c>
      <c r="Z28" s="21"/>
      <c r="AA28" s="20">
        <v>12836</v>
      </c>
      <c r="AB28" s="21"/>
      <c r="AC28" s="20">
        <v>0</v>
      </c>
      <c r="AD28" s="21"/>
      <c r="AE28" s="20">
        <v>0</v>
      </c>
      <c r="AH28" s="84">
        <v>15543</v>
      </c>
      <c r="AJ28" s="84">
        <v>14703</v>
      </c>
      <c r="AL28" s="84">
        <v>0</v>
      </c>
      <c r="AN28" s="84">
        <v>0</v>
      </c>
      <c r="AP28" s="178">
        <f t="shared" si="2"/>
        <v>3181</v>
      </c>
      <c r="AR28" s="178">
        <f>+I28-S28-AA28-AJ28</f>
        <v>-11280</v>
      </c>
      <c r="AT28" s="178">
        <f>+K28-U28-AC28-AL28</f>
        <v>0</v>
      </c>
      <c r="AV28" s="178">
        <f>+M28-W28-AE28-AN28</f>
        <v>0</v>
      </c>
    </row>
    <row r="29" spans="1:49" ht="25.5" customHeight="1">
      <c r="A29" s="23" t="s">
        <v>33</v>
      </c>
      <c r="G29" s="21">
        <f>+G19-G27+G28</f>
        <v>301200</v>
      </c>
      <c r="H29" s="21"/>
      <c r="I29" s="21">
        <f>+I19-I27+I28</f>
        <v>220760</v>
      </c>
      <c r="J29" s="21"/>
      <c r="K29" s="21">
        <f>+K19-K27+K28</f>
        <v>265027</v>
      </c>
      <c r="L29" s="21"/>
      <c r="M29" s="21">
        <f>+M19-M27+M28</f>
        <v>222096</v>
      </c>
      <c r="Q29" s="21" t="e">
        <f>+Q19-Q27+Q28</f>
        <v>#REF!</v>
      </c>
      <c r="R29" s="21"/>
      <c r="S29" s="21" t="e">
        <f>+S19-S27+S28</f>
        <v>#REF!</v>
      </c>
      <c r="T29" s="21"/>
      <c r="U29" s="21" t="e">
        <f>+U19-U27+U28</f>
        <v>#REF!</v>
      </c>
      <c r="V29" s="21"/>
      <c r="W29" s="21" t="e">
        <f>+W19-W27+W28</f>
        <v>#REF!</v>
      </c>
      <c r="Y29" s="21">
        <f>+Y19-Y27+Y28</f>
        <v>68569</v>
      </c>
      <c r="Z29" s="21"/>
      <c r="AA29" s="21">
        <f>+AA19-AA27+AA28</f>
        <v>33142</v>
      </c>
      <c r="AB29" s="21"/>
      <c r="AC29" s="21">
        <f>+AC19-AC27+AC28</f>
        <v>89809</v>
      </c>
      <c r="AD29" s="21"/>
      <c r="AE29" s="21">
        <f>+AE19-AE27+AE28</f>
        <v>64237</v>
      </c>
      <c r="AH29" s="186">
        <f>+AH19-AH27+AH28</f>
        <v>57770</v>
      </c>
      <c r="AI29" s="186">
        <f t="shared" ref="AI29:AV29" si="6">+AI19-AI27+AI28</f>
        <v>0</v>
      </c>
      <c r="AJ29" s="186">
        <f t="shared" si="6"/>
        <v>42031</v>
      </c>
      <c r="AK29" s="186">
        <f t="shared" si="6"/>
        <v>0</v>
      </c>
      <c r="AL29" s="186">
        <f t="shared" si="6"/>
        <v>23685</v>
      </c>
      <c r="AM29" s="186">
        <f t="shared" si="6"/>
        <v>0</v>
      </c>
      <c r="AN29" s="186">
        <f t="shared" si="6"/>
        <v>15056</v>
      </c>
      <c r="AO29" s="186">
        <f t="shared" si="6"/>
        <v>0</v>
      </c>
      <c r="AP29" s="17" t="e">
        <f t="shared" si="6"/>
        <v>#REF!</v>
      </c>
      <c r="AQ29" s="186"/>
      <c r="AR29" s="17" t="e">
        <f t="shared" si="6"/>
        <v>#REF!</v>
      </c>
      <c r="AS29" s="186"/>
      <c r="AT29" s="17" t="e">
        <f t="shared" si="6"/>
        <v>#REF!</v>
      </c>
      <c r="AU29" s="186"/>
      <c r="AV29" s="17" t="e">
        <f t="shared" si="6"/>
        <v>#REF!</v>
      </c>
    </row>
    <row r="30" spans="1:49" ht="25.5" customHeight="1">
      <c r="A30" s="23" t="s">
        <v>69</v>
      </c>
      <c r="E30" s="73">
        <v>14</v>
      </c>
      <c r="G30" s="21">
        <v>45112</v>
      </c>
      <c r="H30" s="17"/>
      <c r="I30" s="21">
        <v>25332</v>
      </c>
      <c r="J30" s="17"/>
      <c r="K30" s="21">
        <v>38125</v>
      </c>
      <c r="L30" s="17"/>
      <c r="M30" s="21">
        <v>27922</v>
      </c>
      <c r="Q30" s="21">
        <f>+'กำไรขาดทุน9 เดือน'!G22</f>
        <v>19472</v>
      </c>
      <c r="R30" s="17"/>
      <c r="S30" s="21">
        <f>+'กำไรขาดทุน9 เดือน'!I22</f>
        <v>12340</v>
      </c>
      <c r="T30" s="17"/>
      <c r="U30" s="21">
        <f>+'กำไรขาดทุน9 เดือน'!K22</f>
        <v>9948</v>
      </c>
      <c r="V30" s="17"/>
      <c r="W30" s="21">
        <f>+'กำไรขาดทุน9 เดือน'!M22</f>
        <v>3836</v>
      </c>
      <c r="Y30" s="21">
        <v>8958</v>
      </c>
      <c r="Z30" s="17"/>
      <c r="AA30" s="21">
        <v>-1121</v>
      </c>
      <c r="AB30" s="17"/>
      <c r="AC30" s="21">
        <v>5363</v>
      </c>
      <c r="AD30" s="17"/>
      <c r="AE30" s="21">
        <v>-115</v>
      </c>
      <c r="AH30" s="84">
        <v>8015</v>
      </c>
      <c r="AJ30" s="84">
        <v>4882</v>
      </c>
      <c r="AL30" s="84">
        <v>4822</v>
      </c>
      <c r="AN30" s="84">
        <v>3010</v>
      </c>
      <c r="AP30" s="173">
        <f>+G30-Q30-Y30-AH30</f>
        <v>8667</v>
      </c>
      <c r="AR30" s="173">
        <f>+I30-S30-AA30-AJ30</f>
        <v>9231</v>
      </c>
      <c r="AT30" s="173">
        <f>+K30-U30-AC30-AL30</f>
        <v>17992</v>
      </c>
      <c r="AV30" s="173">
        <f>+M30-W30-AE30-AN30</f>
        <v>21191</v>
      </c>
    </row>
    <row r="31" spans="1:49" ht="25.5" customHeight="1" thickBot="1">
      <c r="A31" s="90" t="s">
        <v>70</v>
      </c>
      <c r="G31" s="34">
        <f>+G29-G30</f>
        <v>256088</v>
      </c>
      <c r="H31" s="21"/>
      <c r="I31" s="34">
        <f>+I29-I30</f>
        <v>195428</v>
      </c>
      <c r="J31" s="21"/>
      <c r="K31" s="34">
        <f>+K29-K30</f>
        <v>226902</v>
      </c>
      <c r="L31" s="21"/>
      <c r="M31" s="34">
        <f>+M29-M30</f>
        <v>194174</v>
      </c>
      <c r="Q31" s="34" t="e">
        <f>+Q29-Q30</f>
        <v>#REF!</v>
      </c>
      <c r="R31" s="21"/>
      <c r="S31" s="34" t="e">
        <f>+S29-S30</f>
        <v>#REF!</v>
      </c>
      <c r="T31" s="21"/>
      <c r="U31" s="34" t="e">
        <f>+U29-U30</f>
        <v>#REF!</v>
      </c>
      <c r="V31" s="21"/>
      <c r="W31" s="34" t="e">
        <f>+W29-W30</f>
        <v>#REF!</v>
      </c>
      <c r="Y31" s="34">
        <f>+Y29-Y30</f>
        <v>59611</v>
      </c>
      <c r="Z31" s="21"/>
      <c r="AA31" s="34">
        <f>+AA29-AA30</f>
        <v>34263</v>
      </c>
      <c r="AB31" s="21"/>
      <c r="AC31" s="34">
        <f>+AC29-AC30</f>
        <v>84446</v>
      </c>
      <c r="AD31" s="21"/>
      <c r="AE31" s="34">
        <f>+AE29-AE30</f>
        <v>64352</v>
      </c>
      <c r="AH31" s="164">
        <f>+AH29-AH30</f>
        <v>49755</v>
      </c>
      <c r="AJ31" s="164">
        <f>+AJ29-AJ30</f>
        <v>37149</v>
      </c>
      <c r="AL31" s="164">
        <f>+AL29-AL30</f>
        <v>18863</v>
      </c>
      <c r="AN31" s="164">
        <f>+AN29-AN30</f>
        <v>12046</v>
      </c>
      <c r="AP31" s="167" t="e">
        <f>+G31-Q31-Y31-AH31</f>
        <v>#REF!</v>
      </c>
      <c r="AR31" s="167" t="e">
        <f>+I31-S31-AA31-AJ31</f>
        <v>#REF!</v>
      </c>
      <c r="AT31" s="167" t="e">
        <f>+K31-U31-AC31-AL31</f>
        <v>#REF!</v>
      </c>
      <c r="AV31" s="167" t="e">
        <f>+M31-W31-AE31-AN31</f>
        <v>#REF!</v>
      </c>
    </row>
    <row r="32" spans="1:49" ht="26.1" customHeight="1" thickTop="1">
      <c r="A32" s="90" t="s">
        <v>158</v>
      </c>
      <c r="G32" s="21"/>
      <c r="H32" s="21"/>
      <c r="I32" s="21"/>
      <c r="J32" s="21"/>
      <c r="K32" s="21"/>
      <c r="L32" s="21"/>
      <c r="M32" s="21"/>
      <c r="Q32" s="21"/>
      <c r="R32" s="21"/>
      <c r="S32" s="21"/>
      <c r="T32" s="21"/>
      <c r="U32" s="21"/>
      <c r="V32" s="21"/>
      <c r="W32" s="21"/>
      <c r="Y32" s="21"/>
      <c r="Z32" s="21"/>
      <c r="AA32" s="21"/>
      <c r="AB32" s="21"/>
      <c r="AC32" s="21"/>
      <c r="AD32" s="21"/>
      <c r="AE32" s="21"/>
      <c r="AP32" s="166">
        <f>+G32-Q32-AH32</f>
        <v>0</v>
      </c>
      <c r="AR32" s="166">
        <f>+I32-S32-AJ32</f>
        <v>0</v>
      </c>
      <c r="AT32" s="166">
        <f>+K32-U32-AL32</f>
        <v>0</v>
      </c>
      <c r="AV32" s="166">
        <f>+M32-W32-AN32</f>
        <v>0</v>
      </c>
    </row>
    <row r="33" spans="1:48" ht="26.1" customHeight="1">
      <c r="A33" s="90"/>
      <c r="B33" s="23" t="s">
        <v>67</v>
      </c>
      <c r="G33" s="58">
        <f>+G31-G34</f>
        <v>249302</v>
      </c>
      <c r="H33" s="58"/>
      <c r="I33" s="58">
        <v>200413</v>
      </c>
      <c r="J33" s="58"/>
      <c r="K33" s="58">
        <f>+K31-K34</f>
        <v>226902</v>
      </c>
      <c r="L33" s="58"/>
      <c r="M33" s="58">
        <f>+M31-M34</f>
        <v>194174</v>
      </c>
      <c r="Q33" s="58" t="e">
        <f>+Q31-Q34</f>
        <v>#REF!</v>
      </c>
      <c r="R33" s="58"/>
      <c r="S33" s="58" t="e">
        <f>+S31-S34</f>
        <v>#REF!</v>
      </c>
      <c r="T33" s="58"/>
      <c r="U33" s="58" t="e">
        <f>+U31-U34</f>
        <v>#REF!</v>
      </c>
      <c r="V33" s="58"/>
      <c r="W33" s="58" t="e">
        <f>+W31-W34</f>
        <v>#REF!</v>
      </c>
      <c r="Y33" s="58">
        <f>+Y31-Y34</f>
        <v>57514</v>
      </c>
      <c r="Z33" s="58"/>
      <c r="AA33" s="58">
        <v>41602</v>
      </c>
      <c r="AB33" s="58"/>
      <c r="AC33" s="58">
        <f>+AC31-AC34</f>
        <v>84446</v>
      </c>
      <c r="AD33" s="58"/>
      <c r="AE33" s="58">
        <f>+AE31-AE34</f>
        <v>64352</v>
      </c>
      <c r="AH33" s="58">
        <f>+AH31-AH34</f>
        <v>45161</v>
      </c>
      <c r="AJ33" s="58">
        <f>+AJ31-AJ34</f>
        <v>33351</v>
      </c>
      <c r="AL33" s="58">
        <f>+AL31-AL34</f>
        <v>18863</v>
      </c>
      <c r="AN33" s="58">
        <f>+AN31-AN34</f>
        <v>12046</v>
      </c>
      <c r="AP33" s="173" t="e">
        <f>+G33-Q33-Y33-AH33</f>
        <v>#REF!</v>
      </c>
      <c r="AR33" s="173" t="e">
        <f>+I33-S33-AA33-AJ33</f>
        <v>#REF!</v>
      </c>
      <c r="AT33" s="173" t="e">
        <f>+K33-U33-AC33-AL33</f>
        <v>#REF!</v>
      </c>
      <c r="AV33" s="173" t="e">
        <f>+M33-W33-AE33-AN33</f>
        <v>#REF!</v>
      </c>
    </row>
    <row r="34" spans="1:48" ht="26.1" customHeight="1">
      <c r="A34" s="90"/>
      <c r="B34" s="23" t="s">
        <v>68</v>
      </c>
      <c r="G34" s="21">
        <v>6786</v>
      </c>
      <c r="H34" s="21"/>
      <c r="I34" s="21">
        <v>-4985</v>
      </c>
      <c r="J34" s="21"/>
      <c r="K34" s="21">
        <v>0</v>
      </c>
      <c r="L34" s="21"/>
      <c r="M34" s="21">
        <v>0</v>
      </c>
      <c r="Q34" s="21">
        <f>+'กำไรขาดทุน9 เดือน'!G26</f>
        <v>8906</v>
      </c>
      <c r="R34" s="21"/>
      <c r="S34" s="21">
        <f>+'กำไรขาดทุน9 เดือน'!I26</f>
        <v>5851</v>
      </c>
      <c r="T34" s="21"/>
      <c r="U34" s="21">
        <v>0</v>
      </c>
      <c r="V34" s="21"/>
      <c r="W34" s="21">
        <v>0</v>
      </c>
      <c r="Y34" s="21">
        <v>2097</v>
      </c>
      <c r="Z34" s="21"/>
      <c r="AA34" s="21">
        <v>-7339</v>
      </c>
      <c r="AB34" s="21"/>
      <c r="AC34" s="21">
        <v>0</v>
      </c>
      <c r="AD34" s="21"/>
      <c r="AE34" s="21">
        <v>0</v>
      </c>
      <c r="AH34" s="23">
        <v>4594</v>
      </c>
      <c r="AJ34" s="23">
        <v>3798</v>
      </c>
      <c r="AL34" s="23">
        <v>0</v>
      </c>
      <c r="AN34" s="23">
        <v>0</v>
      </c>
      <c r="AP34" s="173">
        <f>+G34-Q34-Y34-AH34</f>
        <v>-8811</v>
      </c>
      <c r="AR34" s="173">
        <f>+I34-S34-AA34-AJ34</f>
        <v>-7295</v>
      </c>
      <c r="AT34" s="173">
        <f>+K34-U34-AC34-AL34</f>
        <v>0</v>
      </c>
      <c r="AV34" s="173">
        <f>+M34-W34-AE34-AN34</f>
        <v>0</v>
      </c>
    </row>
    <row r="35" spans="1:48" ht="26.1" customHeight="1" thickBot="1">
      <c r="A35" s="90"/>
      <c r="G35" s="34">
        <f>SUM(G33:G34)</f>
        <v>256088</v>
      </c>
      <c r="H35" s="21"/>
      <c r="I35" s="34">
        <f>SUM(I33:I34)</f>
        <v>195428</v>
      </c>
      <c r="J35" s="21"/>
      <c r="K35" s="34">
        <f>SUM(K33:K34)</f>
        <v>226902</v>
      </c>
      <c r="L35" s="21"/>
      <c r="M35" s="34">
        <f>SUM(M33:M34)</f>
        <v>194174</v>
      </c>
      <c r="Q35" s="34" t="e">
        <f>SUM(Q33:Q34)</f>
        <v>#REF!</v>
      </c>
      <c r="R35" s="21"/>
      <c r="S35" s="34" t="e">
        <f>SUM(S33:S34)</f>
        <v>#REF!</v>
      </c>
      <c r="T35" s="21"/>
      <c r="U35" s="34" t="e">
        <f>SUM(U33:U34)</f>
        <v>#REF!</v>
      </c>
      <c r="V35" s="21"/>
      <c r="W35" s="34" t="e">
        <f>SUM(W33:W34)</f>
        <v>#REF!</v>
      </c>
      <c r="Y35" s="34">
        <f>SUM(Y33:Y34)</f>
        <v>59611</v>
      </c>
      <c r="Z35" s="21"/>
      <c r="AA35" s="34">
        <f>SUM(AA33:AA34)</f>
        <v>34263</v>
      </c>
      <c r="AB35" s="21"/>
      <c r="AC35" s="34">
        <f>SUM(AC33:AC34)</f>
        <v>84446</v>
      </c>
      <c r="AD35" s="21"/>
      <c r="AE35" s="34">
        <f>SUM(AE33:AE34)</f>
        <v>64352</v>
      </c>
      <c r="AH35" s="164">
        <f>SUM(AH33:AH34)</f>
        <v>49755</v>
      </c>
      <c r="AJ35" s="164">
        <f>SUM(AJ33:AJ34)</f>
        <v>37149</v>
      </c>
      <c r="AL35" s="164">
        <f>SUM(AL33:AL34)</f>
        <v>18863</v>
      </c>
      <c r="AN35" s="164">
        <f>SUM(AN33:AN34)</f>
        <v>12046</v>
      </c>
      <c r="AP35" s="167" t="e">
        <f>+G35-Q35-Y35-AH35</f>
        <v>#REF!</v>
      </c>
      <c r="AR35" s="167" t="e">
        <f>+I35-S35-AA35-AJ35</f>
        <v>#REF!</v>
      </c>
      <c r="AT35" s="167" t="e">
        <f>+K35-U35-AC35-AL35</f>
        <v>#REF!</v>
      </c>
      <c r="AV35" s="167" t="e">
        <f>+M35-W35-AE35-AN35</f>
        <v>#REF!</v>
      </c>
    </row>
    <row r="36" spans="1:48" ht="26.1" customHeight="1" thickTop="1">
      <c r="A36" s="90" t="s">
        <v>144</v>
      </c>
      <c r="E36" s="73"/>
      <c r="AP36" s="187"/>
    </row>
    <row r="37" spans="1:48" ht="26.1" customHeight="1">
      <c r="A37" s="90"/>
      <c r="B37" s="90" t="s">
        <v>149</v>
      </c>
      <c r="G37" s="59">
        <f>+ROUND(G33*1000/149930828,2)</f>
        <v>1.66</v>
      </c>
      <c r="H37" s="59"/>
      <c r="I37" s="59">
        <f>+ROUND(I33*1000/149930828,2)</f>
        <v>1.34</v>
      </c>
      <c r="K37" s="59">
        <f>+ROUND(K33*1000/149930828,2)</f>
        <v>1.51</v>
      </c>
      <c r="L37" s="59"/>
      <c r="M37" s="59">
        <f>+ROUND(M33*1000/149930828,2)</f>
        <v>1.3</v>
      </c>
      <c r="O37" s="23"/>
      <c r="P37" s="23"/>
      <c r="Q37" s="59">
        <f>+'กำไรขาดทุน9 เดือน'!G29</f>
        <v>10.385999999999999</v>
      </c>
      <c r="R37" s="59"/>
      <c r="S37" s="59">
        <f>+'กำไรขาดทุน9 เดือน'!I29</f>
        <v>9.9918666666666667</v>
      </c>
      <c r="U37" s="59">
        <f>+'กำไรขาดทุน9 เดือน'!K29</f>
        <v>13.5968</v>
      </c>
      <c r="V37" s="59"/>
      <c r="W37" s="59">
        <f>+'กำไรขาดทุน9 เดือน'!M29</f>
        <v>9.3037333333333336</v>
      </c>
      <c r="Y37" s="59">
        <v>0.38360356417160585</v>
      </c>
      <c r="Z37" s="59"/>
      <c r="AA37" s="59">
        <v>0.27747462316422344</v>
      </c>
      <c r="AB37" s="59"/>
      <c r="AC37" s="59">
        <v>0.56323306638445292</v>
      </c>
      <c r="AD37" s="59"/>
      <c r="AE37" s="59">
        <v>0.42921126267641235</v>
      </c>
      <c r="AH37" s="62">
        <v>0.5</v>
      </c>
      <c r="AI37" s="62"/>
      <c r="AJ37" s="62">
        <v>0.41</v>
      </c>
      <c r="AK37" s="62"/>
      <c r="AL37" s="62">
        <v>0.51</v>
      </c>
      <c r="AM37" s="62"/>
      <c r="AN37" s="62">
        <v>0.44</v>
      </c>
      <c r="AO37" s="62"/>
      <c r="AP37" s="168">
        <f>+G37-Q37-Y37-AH37</f>
        <v>-9.6096035641716053</v>
      </c>
      <c r="AR37" s="168">
        <f>+I37-S37-AA37-AJ37</f>
        <v>-9.339341289830891</v>
      </c>
      <c r="AT37" s="168">
        <f>+K37-U37-AC37-AL37</f>
        <v>-13.160033066384452</v>
      </c>
      <c r="AV37" s="168">
        <f>+M37-W37-AE37-AN37</f>
        <v>-8.8729445960097451</v>
      </c>
    </row>
    <row r="38" spans="1:48" ht="26.1" customHeight="1">
      <c r="A38" s="90"/>
      <c r="B38" s="90"/>
      <c r="C38" s="23" t="s">
        <v>148</v>
      </c>
      <c r="G38" s="148"/>
      <c r="H38" s="21"/>
      <c r="I38" s="148"/>
      <c r="K38" s="148"/>
      <c r="L38" s="21"/>
      <c r="M38" s="148"/>
      <c r="O38" s="23"/>
      <c r="P38" s="23"/>
      <c r="Q38" s="23">
        <v>149930828</v>
      </c>
      <c r="Y38" s="21"/>
      <c r="Z38" s="21"/>
      <c r="AA38" s="21"/>
      <c r="AC38" s="21"/>
      <c r="AD38" s="21"/>
      <c r="AE38" s="21"/>
    </row>
    <row r="39" spans="1:48" ht="24.6" customHeight="1">
      <c r="A39" s="74" t="s">
        <v>32</v>
      </c>
      <c r="B39" s="90"/>
      <c r="O39" s="23"/>
      <c r="P39" s="23"/>
      <c r="Y39" s="148"/>
      <c r="Z39" s="21"/>
      <c r="AA39" s="148"/>
      <c r="AC39" s="148"/>
      <c r="AD39" s="21"/>
      <c r="AE39" s="148"/>
    </row>
    <row r="40" spans="1:48" ht="23.85" customHeight="1">
      <c r="A40" s="90"/>
      <c r="B40" s="90"/>
      <c r="G40" s="132"/>
      <c r="I40" s="132"/>
      <c r="K40" s="132"/>
      <c r="M40" s="132"/>
      <c r="O40" s="23"/>
      <c r="P40" s="23"/>
      <c r="Y40" s="21"/>
      <c r="Z40" s="21"/>
      <c r="AA40" s="21"/>
      <c r="AC40" s="21"/>
      <c r="AD40" s="21"/>
      <c r="AE40" s="21"/>
    </row>
    <row r="41" spans="1:48" ht="27" customHeight="1">
      <c r="O41" s="23"/>
      <c r="P41" s="23"/>
    </row>
    <row r="42" spans="1:48" ht="23.85" customHeight="1">
      <c r="D42" s="152" t="s">
        <v>126</v>
      </c>
      <c r="O42" s="23"/>
      <c r="P42" s="23"/>
      <c r="Y42" s="132"/>
      <c r="AA42" s="132"/>
      <c r="AC42" s="132"/>
      <c r="AE42" s="132"/>
    </row>
    <row r="43" spans="1:48" ht="23.85" customHeight="1">
      <c r="D43" s="152" t="s">
        <v>127</v>
      </c>
      <c r="G43" s="25"/>
      <c r="H43" s="25"/>
      <c r="I43" s="25"/>
      <c r="J43" s="25"/>
      <c r="K43" s="25"/>
      <c r="L43" s="25"/>
      <c r="M43" s="25"/>
      <c r="O43" s="23"/>
      <c r="P43" s="23"/>
    </row>
    <row r="44" spans="1:48" ht="23.85" customHeight="1">
      <c r="D44" s="152" t="s">
        <v>128</v>
      </c>
      <c r="G44" s="64"/>
      <c r="H44" s="84"/>
      <c r="I44" s="84"/>
      <c r="J44" s="84"/>
      <c r="K44" s="84"/>
      <c r="L44" s="84"/>
      <c r="M44" s="84"/>
      <c r="O44" s="23"/>
      <c r="P44" s="23"/>
    </row>
    <row r="45" spans="1:48" ht="23.85" customHeight="1">
      <c r="D45" s="152" t="s">
        <v>52</v>
      </c>
      <c r="G45" s="23">
        <f>SUM(G42:G44)</f>
        <v>0</v>
      </c>
      <c r="I45" s="23">
        <f>SUM(I42:I44)</f>
        <v>0</v>
      </c>
      <c r="K45" s="23">
        <f>SUM(K42:K44)</f>
        <v>0</v>
      </c>
      <c r="M45" s="23">
        <f>SUM(M42:M44)</f>
        <v>0</v>
      </c>
      <c r="O45" s="23"/>
      <c r="P45" s="23"/>
      <c r="Y45" s="25"/>
      <c r="Z45" s="25"/>
      <c r="AA45" s="25"/>
      <c r="AB45" s="25"/>
      <c r="AC45" s="25"/>
      <c r="AD45" s="25"/>
      <c r="AE45" s="25"/>
    </row>
    <row r="46" spans="1:48" ht="23.85" customHeight="1" thickBot="1">
      <c r="D46" s="152" t="s">
        <v>51</v>
      </c>
      <c r="G46" s="34"/>
      <c r="H46" s="34"/>
      <c r="I46" s="34"/>
      <c r="J46" s="34"/>
      <c r="K46" s="34"/>
      <c r="L46" s="34"/>
      <c r="M46" s="34"/>
      <c r="Y46" s="64"/>
      <c r="Z46" s="84"/>
      <c r="AA46" s="84"/>
      <c r="AB46" s="84"/>
      <c r="AC46" s="84"/>
      <c r="AD46" s="84"/>
      <c r="AE46" s="84"/>
    </row>
    <row r="47" spans="1:48" ht="23.85" customHeight="1" thickTop="1">
      <c r="Y47" s="23">
        <f>SUM(Y44:Y46)</f>
        <v>0</v>
      </c>
      <c r="AA47" s="23">
        <f>SUM(AA44:AA46)</f>
        <v>0</v>
      </c>
      <c r="AC47" s="23">
        <f>SUM(AC44:AC46)</f>
        <v>0</v>
      </c>
      <c r="AE47" s="23">
        <f>SUM(AE44:AE46)</f>
        <v>0</v>
      </c>
    </row>
    <row r="48" spans="1:48" ht="23.85" customHeight="1" thickBot="1">
      <c r="Y48" s="34"/>
      <c r="Z48" s="34"/>
      <c r="AA48" s="34"/>
      <c r="AB48" s="34"/>
      <c r="AC48" s="34"/>
      <c r="AD48" s="34"/>
      <c r="AE48" s="34"/>
    </row>
    <row r="49" ht="23.85" customHeight="1" thickTop="1"/>
  </sheetData>
  <mergeCells count="5">
    <mergeCell ref="G7:I7"/>
    <mergeCell ref="Q7:W7"/>
    <mergeCell ref="AH7:AN7"/>
    <mergeCell ref="AP7:AV7"/>
    <mergeCell ref="Y7:AE7"/>
  </mergeCells>
  <phoneticPr fontId="0" type="noConversion"/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O46"/>
  <sheetViews>
    <sheetView view="pageBreakPreview" zoomScaleSheetLayoutView="100" workbookViewId="0">
      <selection activeCell="P16" sqref="P16"/>
    </sheetView>
  </sheetViews>
  <sheetFormatPr defaultColWidth="12" defaultRowHeight="23.85" customHeight="1"/>
  <cols>
    <col min="1" max="3" width="3" style="104" customWidth="1"/>
    <col min="4" max="4" width="55.83203125" style="104" customWidth="1"/>
    <col min="5" max="5" width="1.33203125" style="104" customWidth="1"/>
    <col min="6" max="6" width="1" style="104" hidden="1" customWidth="1"/>
    <col min="7" max="7" width="15.33203125" style="104" customWidth="1"/>
    <col min="8" max="8" width="0.33203125" style="104" customWidth="1"/>
    <col min="9" max="9" width="15.33203125" style="104" customWidth="1"/>
    <col min="10" max="10" width="0.33203125" style="104" customWidth="1"/>
    <col min="11" max="11" width="15.33203125" style="104" customWidth="1"/>
    <col min="12" max="12" width="0.33203125" style="104" customWidth="1"/>
    <col min="13" max="13" width="15.33203125" style="104" customWidth="1"/>
    <col min="14" max="14" width="1" style="104" customWidth="1"/>
    <col min="15" max="15" width="12.33203125" style="104" bestFit="1" customWidth="1"/>
    <col min="16" max="16" width="9.33203125" style="104" customWidth="1"/>
    <col min="17" max="17" width="10" style="104" bestFit="1" customWidth="1"/>
    <col min="18" max="18" width="1.33203125" style="104" customWidth="1"/>
    <col min="19" max="19" width="11.1640625" style="104" bestFit="1" customWidth="1"/>
    <col min="20" max="20" width="2.1640625" style="104" customWidth="1"/>
    <col min="21" max="21" width="10" style="104" bestFit="1" customWidth="1"/>
    <col min="22" max="22" width="3.33203125" style="104" customWidth="1"/>
    <col min="23" max="23" width="11.1640625" style="104" bestFit="1" customWidth="1"/>
    <col min="24" max="25" width="12" style="104" customWidth="1"/>
    <col min="26" max="26" width="10.33203125" style="104" bestFit="1" customWidth="1"/>
    <col min="27" max="27" width="1.33203125" style="104" customWidth="1"/>
    <col min="28" max="28" width="11.1640625" style="104" bestFit="1" customWidth="1"/>
    <col min="29" max="29" width="2.1640625" style="104" customWidth="1"/>
    <col min="30" max="30" width="10" style="104" bestFit="1" customWidth="1"/>
    <col min="31" max="31" width="2" style="104" customWidth="1"/>
    <col min="32" max="32" width="11.1640625" style="104" bestFit="1" customWidth="1"/>
    <col min="33" max="33" width="12" style="104" customWidth="1"/>
    <col min="34" max="34" width="10.83203125" style="104" bestFit="1" customWidth="1"/>
    <col min="35" max="35" width="1.33203125" style="104" customWidth="1"/>
    <col min="36" max="36" width="10" style="104" bestFit="1" customWidth="1"/>
    <col min="37" max="37" width="2.1640625" style="104" customWidth="1"/>
    <col min="38" max="38" width="12" style="104" customWidth="1"/>
    <col min="39" max="39" width="3.33203125" style="104" customWidth="1"/>
    <col min="40" max="40" width="10" style="104" bestFit="1" customWidth="1"/>
    <col min="41" max="16384" width="12" style="104"/>
  </cols>
  <sheetData>
    <row r="1" spans="1:41" ht="23.85" customHeight="1">
      <c r="M1" s="105" t="s">
        <v>29</v>
      </c>
    </row>
    <row r="2" spans="1:41" ht="23.85" customHeight="1">
      <c r="M2" s="105" t="s">
        <v>30</v>
      </c>
    </row>
    <row r="3" spans="1:41" ht="23.85" customHeight="1">
      <c r="A3" s="106" t="s">
        <v>12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41" ht="23.85" customHeight="1">
      <c r="A4" s="108" t="s">
        <v>72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41" ht="23.85" customHeight="1">
      <c r="A5" s="109" t="s">
        <v>164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6" spans="1:41" ht="23.25" customHeight="1">
      <c r="G6" s="111" t="s">
        <v>28</v>
      </c>
      <c r="H6" s="111"/>
      <c r="I6" s="111"/>
      <c r="J6" s="111"/>
      <c r="K6" s="111"/>
      <c r="L6" s="111"/>
      <c r="M6" s="111"/>
    </row>
    <row r="7" spans="1:41" ht="23.25" customHeight="1">
      <c r="G7" s="417" t="s">
        <v>0</v>
      </c>
      <c r="H7" s="417"/>
      <c r="I7" s="417"/>
      <c r="K7" s="417" t="s">
        <v>27</v>
      </c>
      <c r="L7" s="417"/>
      <c r="M7" s="417"/>
      <c r="Q7" s="383" t="s">
        <v>162</v>
      </c>
      <c r="R7" s="383"/>
      <c r="S7" s="383"/>
      <c r="T7" s="383"/>
      <c r="U7" s="383"/>
      <c r="V7" s="383"/>
      <c r="W7" s="383"/>
      <c r="X7" s="23"/>
      <c r="Y7" s="165"/>
      <c r="Z7" s="383" t="s">
        <v>163</v>
      </c>
      <c r="AA7" s="383"/>
      <c r="AB7" s="383"/>
      <c r="AC7" s="383"/>
      <c r="AD7" s="383"/>
      <c r="AE7" s="383"/>
      <c r="AF7" s="383"/>
      <c r="AG7" s="23"/>
      <c r="AH7" s="418" t="s">
        <v>153</v>
      </c>
      <c r="AI7" s="418"/>
      <c r="AJ7" s="418"/>
      <c r="AK7" s="418"/>
      <c r="AL7" s="418"/>
      <c r="AM7" s="418"/>
      <c r="AN7" s="418"/>
    </row>
    <row r="8" spans="1:41" ht="23.25" customHeight="1">
      <c r="E8" s="153"/>
      <c r="G8" s="114">
        <v>2559</v>
      </c>
      <c r="H8" s="115"/>
      <c r="I8" s="114">
        <v>2558</v>
      </c>
      <c r="J8" s="116"/>
      <c r="K8" s="114">
        <f>G8</f>
        <v>2559</v>
      </c>
      <c r="L8" s="117"/>
      <c r="M8" s="114">
        <f>I8</f>
        <v>2558</v>
      </c>
      <c r="Q8" s="175">
        <v>2559</v>
      </c>
      <c r="R8" s="176"/>
      <c r="S8" s="175">
        <v>2558</v>
      </c>
      <c r="T8" s="176"/>
      <c r="U8" s="175">
        <v>2559</v>
      </c>
      <c r="V8" s="176"/>
      <c r="W8" s="175">
        <v>2558</v>
      </c>
      <c r="X8" s="73"/>
      <c r="Y8" s="79"/>
      <c r="Z8" s="175">
        <v>2559</v>
      </c>
      <c r="AA8" s="176"/>
      <c r="AB8" s="175">
        <v>2558</v>
      </c>
      <c r="AC8" s="176"/>
      <c r="AD8" s="175">
        <v>2559</v>
      </c>
      <c r="AE8" s="176"/>
      <c r="AF8" s="175">
        <v>2558</v>
      </c>
      <c r="AG8" s="73"/>
      <c r="AH8" s="175">
        <v>2559</v>
      </c>
      <c r="AI8" s="176"/>
      <c r="AJ8" s="175">
        <v>2558</v>
      </c>
      <c r="AK8" s="176"/>
      <c r="AL8" s="175">
        <v>2559</v>
      </c>
      <c r="AM8" s="176"/>
      <c r="AN8" s="175">
        <v>2558</v>
      </c>
    </row>
    <row r="9" spans="1:41" ht="25.5" customHeight="1">
      <c r="G9" s="118"/>
      <c r="H9" s="118"/>
      <c r="I9" s="118"/>
      <c r="J9" s="118"/>
      <c r="K9" s="118"/>
      <c r="L9" s="118"/>
      <c r="M9" s="118"/>
      <c r="AO9" s="62"/>
    </row>
    <row r="10" spans="1:41" ht="25.5" customHeight="1">
      <c r="A10" s="119" t="s">
        <v>70</v>
      </c>
      <c r="G10" s="120">
        <f>+กำไรขาดทุน9เดือน!G31</f>
        <v>256088</v>
      </c>
      <c r="H10" s="120"/>
      <c r="I10" s="120">
        <f>+กำไรขาดทุน9เดือน!I31</f>
        <v>195428</v>
      </c>
      <c r="J10" s="120"/>
      <c r="K10" s="120">
        <f>+กำไรขาดทุน9เดือน!K31</f>
        <v>226902</v>
      </c>
      <c r="L10" s="120"/>
      <c r="M10" s="120">
        <f>+กำไรขาดทุน9เดือน!M31</f>
        <v>194174</v>
      </c>
      <c r="Q10" s="104">
        <f>+กำไรเบ็ดเสร็จ9เดือน!G10</f>
        <v>86801</v>
      </c>
      <c r="S10" s="104">
        <f>+กำไรเบ็ดเสร็จ9เดือน!I10</f>
        <v>80790</v>
      </c>
      <c r="U10" s="104">
        <f>+กำไรเบ็ดเสร็จ9เดือน!K10</f>
        <v>101976</v>
      </c>
      <c r="W10" s="104">
        <f>+กำไรเบ็ดเสร็จ9เดือน!M10</f>
        <v>69778</v>
      </c>
      <c r="Z10" s="104">
        <v>49755</v>
      </c>
      <c r="AB10" s="104">
        <v>37149</v>
      </c>
      <c r="AD10" s="104">
        <v>18863</v>
      </c>
      <c r="AF10" s="104">
        <v>12046</v>
      </c>
      <c r="AH10" s="104">
        <f t="shared" ref="AH10:AH17" si="0">+G10-Z10-Q10</f>
        <v>119532</v>
      </c>
      <c r="AJ10" s="104">
        <f t="shared" ref="AJ10:AJ17" si="1">+I10-S10-AB10</f>
        <v>77489</v>
      </c>
      <c r="AL10" s="104">
        <f t="shared" ref="AL10:AL17" si="2">+K10-U10-AD10</f>
        <v>106063</v>
      </c>
      <c r="AN10" s="104">
        <f t="shared" ref="AN10:AN17" si="3">+M10-W10-AF10</f>
        <v>112350</v>
      </c>
    </row>
    <row r="11" spans="1:41" ht="25.5" customHeight="1">
      <c r="A11" s="119" t="s">
        <v>73</v>
      </c>
      <c r="D11" s="149"/>
      <c r="G11" s="120"/>
      <c r="H11" s="120"/>
      <c r="I11" s="120"/>
      <c r="J11" s="120"/>
      <c r="K11" s="120"/>
      <c r="L11" s="120"/>
      <c r="M11" s="120"/>
      <c r="AH11" s="104">
        <f t="shared" si="0"/>
        <v>0</v>
      </c>
      <c r="AJ11" s="104">
        <f t="shared" si="1"/>
        <v>0</v>
      </c>
      <c r="AL11" s="104">
        <f t="shared" si="2"/>
        <v>0</v>
      </c>
      <c r="AN11" s="104">
        <f t="shared" si="3"/>
        <v>0</v>
      </c>
    </row>
    <row r="12" spans="1:41" ht="25.5" customHeight="1">
      <c r="B12" s="119" t="s">
        <v>151</v>
      </c>
      <c r="G12" s="120">
        <v>-3103</v>
      </c>
      <c r="H12" s="120"/>
      <c r="I12" s="120">
        <v>2808</v>
      </c>
      <c r="J12" s="120"/>
      <c r="K12" s="120">
        <v>0</v>
      </c>
      <c r="L12" s="120"/>
      <c r="M12" s="120">
        <v>0</v>
      </c>
      <c r="Q12" s="104">
        <f>+กำไรเบ็ดเสร็จ9เดือน!G12</f>
        <v>-512</v>
      </c>
      <c r="S12" s="104">
        <f>+กำไรเบ็ดเสร็จ9เดือน!I12</f>
        <v>0</v>
      </c>
      <c r="U12" s="104">
        <f>+กำไรเบ็ดเสร็จ9เดือน!K12</f>
        <v>0</v>
      </c>
      <c r="W12" s="104">
        <f>+กำไรเบ็ดเสร็จ9เดือน!M12</f>
        <v>0</v>
      </c>
      <c r="Z12" s="104">
        <v>796</v>
      </c>
      <c r="AB12" s="104">
        <v>-3685</v>
      </c>
      <c r="AD12" s="104">
        <v>0</v>
      </c>
      <c r="AF12" s="104">
        <v>0</v>
      </c>
      <c r="AH12" s="104">
        <f t="shared" si="0"/>
        <v>-3387</v>
      </c>
      <c r="AJ12" s="104">
        <f t="shared" si="1"/>
        <v>6493</v>
      </c>
      <c r="AL12" s="104">
        <f t="shared" si="2"/>
        <v>0</v>
      </c>
      <c r="AN12" s="104">
        <f t="shared" si="3"/>
        <v>0</v>
      </c>
    </row>
    <row r="13" spans="1:41" ht="25.5" customHeight="1">
      <c r="B13" s="119" t="s">
        <v>147</v>
      </c>
      <c r="E13" s="121"/>
      <c r="G13" s="146"/>
      <c r="I13" s="146"/>
      <c r="K13" s="146"/>
      <c r="M13" s="146"/>
      <c r="Q13" s="146"/>
      <c r="S13" s="146"/>
      <c r="U13" s="146"/>
      <c r="W13" s="146"/>
      <c r="Z13" s="146"/>
      <c r="AB13" s="146"/>
      <c r="AD13" s="146"/>
      <c r="AF13" s="146"/>
      <c r="AH13" s="146">
        <f t="shared" si="0"/>
        <v>0</v>
      </c>
      <c r="AJ13" s="146">
        <f t="shared" si="1"/>
        <v>0</v>
      </c>
      <c r="AL13" s="146">
        <f t="shared" si="2"/>
        <v>0</v>
      </c>
      <c r="AN13" s="146">
        <f t="shared" si="3"/>
        <v>0</v>
      </c>
    </row>
    <row r="14" spans="1:41" ht="25.5" customHeight="1">
      <c r="B14" s="119"/>
      <c r="C14" s="104" t="s">
        <v>95</v>
      </c>
      <c r="E14" s="121"/>
      <c r="G14" s="147">
        <v>45415</v>
      </c>
      <c r="H14" s="120"/>
      <c r="I14" s="147">
        <v>-105968</v>
      </c>
      <c r="J14" s="120"/>
      <c r="K14" s="147">
        <v>45415</v>
      </c>
      <c r="L14" s="120"/>
      <c r="M14" s="147">
        <v>-105968</v>
      </c>
      <c r="O14" s="189" t="s">
        <v>166</v>
      </c>
      <c r="Q14" s="169">
        <f>+กำไรเบ็ดเสร็จ9เดือน!G14</f>
        <v>-7973</v>
      </c>
      <c r="S14" s="169">
        <f>+กำไรเบ็ดเสร็จ9เดือน!I14</f>
        <v>-3169</v>
      </c>
      <c r="U14" s="169">
        <f>+กำไรเบ็ดเสร็จ9เดือน!K14</f>
        <v>-7654</v>
      </c>
      <c r="W14" s="169">
        <f>+กำไรเบ็ดเสร็จ9เดือน!M14</f>
        <v>-2903</v>
      </c>
      <c r="Z14" s="169">
        <v>9019</v>
      </c>
      <c r="AB14" s="169">
        <v>-44500</v>
      </c>
      <c r="AD14" s="169">
        <v>9019</v>
      </c>
      <c r="AF14" s="169">
        <v>-44500</v>
      </c>
      <c r="AH14" s="169">
        <f t="shared" si="0"/>
        <v>44369</v>
      </c>
      <c r="AJ14" s="169">
        <f t="shared" si="1"/>
        <v>-58299</v>
      </c>
      <c r="AL14" s="169">
        <f t="shared" si="2"/>
        <v>44050</v>
      </c>
      <c r="AN14" s="169">
        <f t="shared" si="3"/>
        <v>-58565</v>
      </c>
    </row>
    <row r="15" spans="1:41" ht="25.5" customHeight="1">
      <c r="B15" s="119" t="s">
        <v>150</v>
      </c>
      <c r="E15" s="121"/>
      <c r="G15" s="145">
        <f>-G14*0.2</f>
        <v>-9083</v>
      </c>
      <c r="H15" s="120"/>
      <c r="I15" s="145">
        <f>-I14*0.2-1</f>
        <v>21192.600000000002</v>
      </c>
      <c r="J15" s="120"/>
      <c r="K15" s="145">
        <f>-K14*0.2</f>
        <v>-9083</v>
      </c>
      <c r="L15" s="120"/>
      <c r="M15" s="145">
        <f>-M14*0.2-1</f>
        <v>21192.600000000002</v>
      </c>
      <c r="O15" s="104" t="e">
        <f>+K14+#REF!</f>
        <v>#REF!</v>
      </c>
      <c r="Q15" s="170" t="e">
        <f>+กำไรเบ็ดเสร็จ9เดือน!#REF!</f>
        <v>#REF!</v>
      </c>
      <c r="S15" s="170" t="e">
        <f>+กำไรเบ็ดเสร็จ9เดือน!#REF!</f>
        <v>#REF!</v>
      </c>
      <c r="U15" s="170" t="e">
        <f>+กำไรเบ็ดเสร็จ9เดือน!#REF!</f>
        <v>#REF!</v>
      </c>
      <c r="W15" s="170" t="e">
        <f>+กำไรเบ็ดเสร็จ9เดือน!#REF!</f>
        <v>#REF!</v>
      </c>
      <c r="Z15" s="170">
        <v>-1804</v>
      </c>
      <c r="AB15" s="170">
        <v>8900</v>
      </c>
      <c r="AD15" s="170">
        <v>-1804</v>
      </c>
      <c r="AF15" s="170">
        <v>8900</v>
      </c>
      <c r="AH15" s="170" t="e">
        <f t="shared" si="0"/>
        <v>#REF!</v>
      </c>
      <c r="AJ15" s="170" t="e">
        <f t="shared" si="1"/>
        <v>#REF!</v>
      </c>
      <c r="AL15" s="170" t="e">
        <f t="shared" si="2"/>
        <v>#REF!</v>
      </c>
      <c r="AN15" s="170" t="e">
        <f t="shared" si="3"/>
        <v>#REF!</v>
      </c>
    </row>
    <row r="16" spans="1:41" ht="25.5" customHeight="1">
      <c r="B16" s="119" t="s">
        <v>147</v>
      </c>
      <c r="E16" s="121"/>
      <c r="AH16" s="104">
        <f t="shared" si="0"/>
        <v>0</v>
      </c>
      <c r="AJ16" s="104">
        <f t="shared" si="1"/>
        <v>0</v>
      </c>
      <c r="AL16" s="104">
        <f t="shared" si="2"/>
        <v>0</v>
      </c>
      <c r="AN16" s="104">
        <f t="shared" si="3"/>
        <v>0</v>
      </c>
    </row>
    <row r="17" spans="1:40" ht="25.5" customHeight="1">
      <c r="B17" s="119"/>
      <c r="C17" s="104" t="s">
        <v>152</v>
      </c>
      <c r="E17" s="121"/>
      <c r="G17" s="130">
        <f>SUM(G13:G15)</f>
        <v>36332</v>
      </c>
      <c r="H17" s="120"/>
      <c r="I17" s="130">
        <f>SUM(I13:I15)</f>
        <v>-84775.4</v>
      </c>
      <c r="J17" s="120"/>
      <c r="K17" s="130">
        <f>SUM(K13:K15)</f>
        <v>36332</v>
      </c>
      <c r="L17" s="120"/>
      <c r="M17" s="130">
        <f>SUM(M13:M15)</f>
        <v>-84775.4</v>
      </c>
      <c r="Q17" s="104" t="e">
        <f>SUM(Q14:Q16)</f>
        <v>#REF!</v>
      </c>
      <c r="S17" s="104" t="e">
        <f>SUM(S14:S16)</f>
        <v>#REF!</v>
      </c>
      <c r="U17" s="104" t="e">
        <f>SUM(U14:U16)</f>
        <v>#REF!</v>
      </c>
      <c r="W17" s="104" t="e">
        <f>SUM(W14:W16)</f>
        <v>#REF!</v>
      </c>
      <c r="Z17" s="104">
        <f>SUM(Z14:Z16)</f>
        <v>7215</v>
      </c>
      <c r="AA17" s="104">
        <f>SUM(AA14:AA16)</f>
        <v>0</v>
      </c>
      <c r="AB17" s="104">
        <f>SUM(AB14:AB16)</f>
        <v>-35600</v>
      </c>
      <c r="AD17" s="104">
        <f>SUM(AD14:AD16)</f>
        <v>7215</v>
      </c>
      <c r="AF17" s="104">
        <f>SUM(AF14:AF16)</f>
        <v>-35600</v>
      </c>
      <c r="AH17" s="104" t="e">
        <f t="shared" si="0"/>
        <v>#REF!</v>
      </c>
      <c r="AJ17" s="104" t="e">
        <f t="shared" si="1"/>
        <v>#REF!</v>
      </c>
      <c r="AL17" s="104" t="e">
        <f t="shared" si="2"/>
        <v>#REF!</v>
      </c>
      <c r="AN17" s="104" t="e">
        <f t="shared" si="3"/>
        <v>#REF!</v>
      </c>
    </row>
    <row r="18" spans="1:40" ht="25.5" customHeight="1">
      <c r="A18" s="104" t="s">
        <v>88</v>
      </c>
      <c r="B18" s="119"/>
      <c r="G18" s="122">
        <f>+G17+G12</f>
        <v>33229</v>
      </c>
      <c r="H18" s="120"/>
      <c r="I18" s="122">
        <f>+I17+I12</f>
        <v>-81967.399999999994</v>
      </c>
      <c r="J18" s="120"/>
      <c r="K18" s="122">
        <f>+K17+K12</f>
        <v>36332</v>
      </c>
      <c r="L18" s="120"/>
      <c r="M18" s="122">
        <f>+M17+M12</f>
        <v>-84775.4</v>
      </c>
      <c r="Q18" s="171" t="e">
        <f>+Q12+Q17</f>
        <v>#REF!</v>
      </c>
      <c r="R18" s="171">
        <f>+R12+R17</f>
        <v>0</v>
      </c>
      <c r="S18" s="171" t="e">
        <f>+S12+S17</f>
        <v>#REF!</v>
      </c>
      <c r="U18" s="171" t="e">
        <f>+U12+U17</f>
        <v>#REF!</v>
      </c>
      <c r="W18" s="171" t="e">
        <f>+W12+W17</f>
        <v>#REF!</v>
      </c>
      <c r="Z18" s="171">
        <f>+Z12+Z17</f>
        <v>8011</v>
      </c>
      <c r="AB18" s="171">
        <f>+AB12+AB17</f>
        <v>-39285</v>
      </c>
      <c r="AD18" s="171">
        <f>+AD12+AD17</f>
        <v>7215</v>
      </c>
      <c r="AF18" s="171">
        <f>+AF12+AF17</f>
        <v>-35600</v>
      </c>
      <c r="AH18" s="171" t="e">
        <f t="shared" ref="AH18:AH25" si="4">+G18-Z18-Q18</f>
        <v>#REF!</v>
      </c>
      <c r="AJ18" s="171" t="e">
        <f t="shared" ref="AJ18:AJ25" si="5">+I18-S18-AB18</f>
        <v>#REF!</v>
      </c>
      <c r="AL18" s="171" t="e">
        <f t="shared" ref="AL18:AL25" si="6">+K18-U18-AD18</f>
        <v>#REF!</v>
      </c>
      <c r="AN18" s="171" t="e">
        <f t="shared" ref="AN18:AN25" si="7">+M18-W18-AF18</f>
        <v>#REF!</v>
      </c>
    </row>
    <row r="19" spans="1:40" ht="25.5" customHeight="1">
      <c r="B19" s="119"/>
      <c r="G19" s="120"/>
      <c r="H19" s="120"/>
      <c r="I19" s="174"/>
      <c r="J19" s="120"/>
      <c r="K19" s="120"/>
      <c r="L19" s="120"/>
      <c r="M19" s="120"/>
      <c r="AH19" s="104">
        <f t="shared" si="4"/>
        <v>0</v>
      </c>
      <c r="AJ19" s="104">
        <f t="shared" si="5"/>
        <v>0</v>
      </c>
      <c r="AL19" s="104">
        <f t="shared" si="6"/>
        <v>0</v>
      </c>
      <c r="AN19" s="104">
        <f t="shared" si="7"/>
        <v>0</v>
      </c>
    </row>
    <row r="20" spans="1:40" ht="25.5" customHeight="1" thickBot="1">
      <c r="A20" s="119" t="s">
        <v>76</v>
      </c>
      <c r="G20" s="123">
        <f>+G10+G18</f>
        <v>289317</v>
      </c>
      <c r="H20" s="120"/>
      <c r="I20" s="123">
        <f>+I10+I18</f>
        <v>113460.6</v>
      </c>
      <c r="J20" s="120"/>
      <c r="K20" s="123">
        <f>+K10+K18</f>
        <v>263234</v>
      </c>
      <c r="L20" s="120"/>
      <c r="M20" s="123">
        <f>+M10+M18</f>
        <v>109398.6</v>
      </c>
      <c r="Q20" s="123" t="e">
        <f>+Q10+Q18</f>
        <v>#REF!</v>
      </c>
      <c r="R20" s="123">
        <f>+R10+R18</f>
        <v>0</v>
      </c>
      <c r="S20" s="123" t="e">
        <f>+S10+S18</f>
        <v>#REF!</v>
      </c>
      <c r="T20" s="123">
        <f>+T10+T18</f>
        <v>0</v>
      </c>
      <c r="U20" s="123" t="e">
        <f>+U10+U18</f>
        <v>#REF!</v>
      </c>
      <c r="V20" s="123"/>
      <c r="W20" s="123" t="e">
        <f>+W10+W18</f>
        <v>#REF!</v>
      </c>
      <c r="Z20" s="123">
        <f>+Z10+Z18</f>
        <v>57766</v>
      </c>
      <c r="AA20" s="123"/>
      <c r="AB20" s="123">
        <f>+AB10+AB18</f>
        <v>-2136</v>
      </c>
      <c r="AC20" s="123"/>
      <c r="AD20" s="123">
        <f>+AD10+AD18</f>
        <v>26078</v>
      </c>
      <c r="AE20" s="123"/>
      <c r="AF20" s="123">
        <f>+AF10+AF18</f>
        <v>-23554</v>
      </c>
      <c r="AH20" s="123" t="e">
        <f t="shared" si="4"/>
        <v>#REF!</v>
      </c>
      <c r="AI20" s="123"/>
      <c r="AJ20" s="123" t="e">
        <f t="shared" si="5"/>
        <v>#REF!</v>
      </c>
      <c r="AK20" s="123"/>
      <c r="AL20" s="123" t="e">
        <f t="shared" si="6"/>
        <v>#REF!</v>
      </c>
      <c r="AM20" s="123"/>
      <c r="AN20" s="123" t="e">
        <f t="shared" si="7"/>
        <v>#REF!</v>
      </c>
    </row>
    <row r="21" spans="1:40" ht="25.5" customHeight="1" thickTop="1">
      <c r="A21" s="119"/>
      <c r="G21" s="120"/>
      <c r="H21" s="120"/>
      <c r="I21" s="120"/>
      <c r="J21" s="120"/>
      <c r="K21" s="120"/>
      <c r="L21" s="120"/>
      <c r="M21" s="120"/>
      <c r="AH21" s="104">
        <f t="shared" si="4"/>
        <v>0</v>
      </c>
      <c r="AJ21" s="104">
        <f t="shared" si="5"/>
        <v>0</v>
      </c>
      <c r="AL21" s="104">
        <f t="shared" si="6"/>
        <v>0</v>
      </c>
      <c r="AN21" s="104">
        <f t="shared" si="7"/>
        <v>0</v>
      </c>
    </row>
    <row r="22" spans="1:40" ht="25.5" customHeight="1">
      <c r="A22" s="104" t="s">
        <v>159</v>
      </c>
      <c r="AH22" s="104">
        <f t="shared" si="4"/>
        <v>0</v>
      </c>
      <c r="AJ22" s="104">
        <f t="shared" si="5"/>
        <v>0</v>
      </c>
      <c r="AL22" s="104">
        <f t="shared" si="6"/>
        <v>0</v>
      </c>
      <c r="AN22" s="104">
        <f t="shared" si="7"/>
        <v>0</v>
      </c>
    </row>
    <row r="23" spans="1:40" ht="25.5" customHeight="1">
      <c r="A23" s="119"/>
      <c r="B23" s="104" t="s">
        <v>67</v>
      </c>
      <c r="G23" s="120">
        <f>+G20-G24</f>
        <v>282531</v>
      </c>
      <c r="H23" s="110"/>
      <c r="I23" s="120">
        <f>+I20-I24</f>
        <v>118445.6</v>
      </c>
      <c r="K23" s="120">
        <f>+K20</f>
        <v>263234</v>
      </c>
      <c r="M23" s="120">
        <f>+M20</f>
        <v>109398.6</v>
      </c>
      <c r="Q23" s="104">
        <f>+กำไรเบ็ดเสร็จ9เดือน!G27</f>
        <v>107476</v>
      </c>
      <c r="S23" s="104">
        <f>+กำไรเบ็ดเสร็จ9เดือน!I27</f>
        <v>87472</v>
      </c>
      <c r="U23" s="104">
        <f>+กำไรเบ็ดเสร็จ9เดือน!K27</f>
        <v>131911</v>
      </c>
      <c r="W23" s="104">
        <f>+กำไรเบ็ดเสร็จ9เดือน!M27</f>
        <v>81391</v>
      </c>
      <c r="Z23" s="104">
        <v>53172</v>
      </c>
      <c r="AB23" s="104">
        <v>-5934</v>
      </c>
      <c r="AD23" s="104">
        <v>26078</v>
      </c>
      <c r="AF23" s="104">
        <v>-23554</v>
      </c>
      <c r="AH23" s="104">
        <f t="shared" si="4"/>
        <v>121883</v>
      </c>
      <c r="AJ23" s="104">
        <f t="shared" si="5"/>
        <v>36907.600000000006</v>
      </c>
      <c r="AL23" s="104">
        <f t="shared" si="6"/>
        <v>105245</v>
      </c>
      <c r="AN23" s="104">
        <f t="shared" si="7"/>
        <v>51561.600000000006</v>
      </c>
    </row>
    <row r="24" spans="1:40" ht="25.5" customHeight="1">
      <c r="A24" s="119"/>
      <c r="B24" s="104" t="s">
        <v>68</v>
      </c>
      <c r="G24" s="130">
        <f>+กำไรขาดทุน9เดือน!G34</f>
        <v>6786</v>
      </c>
      <c r="I24" s="130">
        <v>-4985</v>
      </c>
      <c r="K24" s="130">
        <v>0</v>
      </c>
      <c r="M24" s="130">
        <v>0</v>
      </c>
      <c r="Q24" s="104">
        <f>+กำไรเบ็ดเสร็จ9เดือน!G28</f>
        <v>8883</v>
      </c>
      <c r="S24" s="104">
        <f>+กำไรเบ็ดเสร็จ9เดือน!I28</f>
        <v>5995</v>
      </c>
      <c r="U24" s="104">
        <f>+กำไรเบ็ดเสร็จ9เดือน!K28</f>
        <v>0</v>
      </c>
      <c r="W24" s="104">
        <f>+กำไรเบ็ดเสร็จ9เดือน!M28</f>
        <v>0</v>
      </c>
      <c r="Z24" s="104">
        <v>4594</v>
      </c>
      <c r="AB24" s="104">
        <v>3798</v>
      </c>
      <c r="AD24" s="104">
        <v>0</v>
      </c>
      <c r="AF24" s="104">
        <v>0</v>
      </c>
      <c r="AH24" s="104">
        <f t="shared" si="4"/>
        <v>-6691</v>
      </c>
      <c r="AJ24" s="104">
        <f t="shared" si="5"/>
        <v>-14778</v>
      </c>
      <c r="AL24" s="104">
        <f t="shared" si="6"/>
        <v>0</v>
      </c>
      <c r="AN24" s="104">
        <f t="shared" si="7"/>
        <v>0</v>
      </c>
    </row>
    <row r="25" spans="1:40" ht="25.5" customHeight="1" thickBot="1">
      <c r="A25" s="119"/>
      <c r="G25" s="123">
        <f>SUM(G23:G24)</f>
        <v>289317</v>
      </c>
      <c r="I25" s="123">
        <f>SUM(I23:I24)</f>
        <v>113460.6</v>
      </c>
      <c r="K25" s="123">
        <f>SUM(K23:K24)</f>
        <v>263234</v>
      </c>
      <c r="M25" s="123">
        <f>SUM(M23:M24)</f>
        <v>109398.6</v>
      </c>
      <c r="Q25" s="172">
        <f>SUM(Q23:Q24)</f>
        <v>116359</v>
      </c>
      <c r="S25" s="172">
        <f>SUM(S23:S24)</f>
        <v>93467</v>
      </c>
      <c r="U25" s="172">
        <f>SUM(U23:U24)</f>
        <v>131911</v>
      </c>
      <c r="W25" s="172">
        <f>SUM(W23:W24)</f>
        <v>81391</v>
      </c>
      <c r="Z25" s="172">
        <f>SUM(Z23:Z24)</f>
        <v>57766</v>
      </c>
      <c r="AB25" s="172">
        <f>SUM(AB23:AB24)</f>
        <v>-2136</v>
      </c>
      <c r="AD25" s="172">
        <f>SUM(AD23:AD24)</f>
        <v>26078</v>
      </c>
      <c r="AF25" s="172">
        <f>SUM(AF23:AF24)</f>
        <v>-23554</v>
      </c>
      <c r="AH25" s="172">
        <f t="shared" si="4"/>
        <v>115192</v>
      </c>
      <c r="AJ25" s="172">
        <f t="shared" si="5"/>
        <v>22129.600000000006</v>
      </c>
      <c r="AL25" s="172">
        <f t="shared" si="6"/>
        <v>105245</v>
      </c>
      <c r="AN25" s="172">
        <f t="shared" si="7"/>
        <v>51561.600000000006</v>
      </c>
    </row>
    <row r="26" spans="1:40" ht="23.85" customHeight="1" thickTop="1"/>
    <row r="30" spans="1:40" s="110" customFormat="1" ht="25.5" customHeight="1">
      <c r="B30" s="183"/>
      <c r="E30" s="184"/>
    </row>
    <row r="31" spans="1:40" s="110" customFormat="1" ht="25.5" customHeight="1">
      <c r="B31" s="183"/>
      <c r="E31" s="184"/>
      <c r="G31" s="120"/>
      <c r="H31" s="120"/>
      <c r="I31" s="120"/>
      <c r="J31" s="120"/>
      <c r="K31" s="120"/>
      <c r="L31" s="120"/>
      <c r="M31" s="120"/>
    </row>
    <row r="32" spans="1:40" s="110" customFormat="1" ht="25.5" customHeight="1">
      <c r="B32" s="183"/>
      <c r="E32" s="184"/>
      <c r="G32" s="120"/>
      <c r="H32" s="120"/>
      <c r="I32" s="120"/>
      <c r="J32" s="120"/>
      <c r="K32" s="120"/>
      <c r="L32" s="120"/>
      <c r="M32" s="120"/>
    </row>
    <row r="33" spans="1:13" s="110" customFormat="1" ht="25.5" customHeight="1">
      <c r="B33" s="183"/>
      <c r="E33" s="184"/>
      <c r="G33" s="120"/>
      <c r="H33" s="120"/>
      <c r="I33" s="120"/>
      <c r="J33" s="120"/>
      <c r="K33" s="120"/>
      <c r="L33" s="120"/>
      <c r="M33" s="120"/>
    </row>
    <row r="34" spans="1:13" s="110" customFormat="1" ht="25.5" customHeight="1">
      <c r="B34" s="183"/>
      <c r="E34" s="184"/>
    </row>
    <row r="35" spans="1:13" s="110" customFormat="1" ht="25.5" customHeight="1">
      <c r="B35" s="183"/>
      <c r="E35" s="184"/>
      <c r="G35" s="120"/>
      <c r="H35" s="120"/>
      <c r="I35" s="120"/>
      <c r="J35" s="120"/>
      <c r="K35" s="120"/>
      <c r="L35" s="120"/>
      <c r="M35" s="120"/>
    </row>
    <row r="36" spans="1:13" s="110" customFormat="1" ht="25.5" customHeight="1">
      <c r="B36" s="183"/>
      <c r="E36" s="184"/>
      <c r="G36" s="120"/>
      <c r="H36" s="120"/>
      <c r="I36" s="120"/>
      <c r="J36" s="120"/>
      <c r="K36" s="120"/>
      <c r="L36" s="120"/>
      <c r="M36" s="120"/>
    </row>
    <row r="37" spans="1:13" s="110" customFormat="1" ht="25.5" customHeight="1">
      <c r="B37" s="183"/>
      <c r="E37" s="184"/>
      <c r="G37" s="120"/>
      <c r="H37" s="120"/>
      <c r="I37" s="120"/>
      <c r="J37" s="120"/>
      <c r="K37" s="120"/>
      <c r="L37" s="120"/>
      <c r="M37" s="120"/>
    </row>
    <row r="38" spans="1:13" ht="49.5" customHeight="1">
      <c r="A38" s="124" t="s">
        <v>32</v>
      </c>
      <c r="B38" s="119"/>
    </row>
    <row r="39" spans="1:13" ht="23.85" customHeight="1">
      <c r="A39" s="119"/>
      <c r="B39" s="119"/>
      <c r="G39" s="82">
        <f>+G20-G25</f>
        <v>0</v>
      </c>
      <c r="I39" s="82">
        <f>+I20-I25</f>
        <v>0</v>
      </c>
      <c r="K39" s="82">
        <f>+K20-K25</f>
        <v>0</v>
      </c>
      <c r="M39" s="82">
        <f>+M20-M25</f>
        <v>0</v>
      </c>
    </row>
    <row r="40" spans="1:13" ht="27" customHeight="1"/>
    <row r="41" spans="1:13" ht="23.85" customHeight="1">
      <c r="D41" s="104" t="s">
        <v>59</v>
      </c>
    </row>
    <row r="42" spans="1:13" ht="23.85" customHeight="1">
      <c r="D42" s="104" t="s">
        <v>60</v>
      </c>
      <c r="G42" s="110"/>
      <c r="H42" s="110"/>
      <c r="I42" s="110"/>
      <c r="J42" s="110"/>
      <c r="K42" s="110"/>
      <c r="L42" s="110"/>
      <c r="M42" s="110"/>
    </row>
    <row r="43" spans="1:13" ht="23.85" customHeight="1">
      <c r="D43" s="104" t="s">
        <v>61</v>
      </c>
      <c r="G43" s="64"/>
      <c r="H43" s="125"/>
      <c r="I43" s="125"/>
      <c r="J43" s="125"/>
      <c r="K43" s="125"/>
      <c r="L43" s="125"/>
      <c r="M43" s="125"/>
    </row>
    <row r="44" spans="1:13" ht="23.85" customHeight="1">
      <c r="D44" s="104" t="s">
        <v>52</v>
      </c>
      <c r="G44" s="104">
        <f>SUM(G41:G43)</f>
        <v>0</v>
      </c>
      <c r="I44" s="104">
        <f>SUM(I41:I43)</f>
        <v>0</v>
      </c>
      <c r="K44" s="104">
        <f>SUM(K41:K43)</f>
        <v>0</v>
      </c>
      <c r="M44" s="104">
        <f>SUM(M41:M43)</f>
        <v>0</v>
      </c>
    </row>
    <row r="45" spans="1:13" ht="23.85" customHeight="1" thickBot="1">
      <c r="D45" s="104" t="s">
        <v>51</v>
      </c>
      <c r="G45" s="126">
        <v>65802</v>
      </c>
      <c r="H45" s="126" t="e">
        <v>#REF!</v>
      </c>
      <c r="I45" s="126">
        <v>46422</v>
      </c>
      <c r="J45" s="126" t="e">
        <v>#REF!</v>
      </c>
      <c r="K45" s="126">
        <v>30436</v>
      </c>
      <c r="L45" s="126" t="e">
        <v>#REF!</v>
      </c>
      <c r="M45" s="126">
        <v>21090</v>
      </c>
    </row>
    <row r="46" spans="1:13" ht="23.85" customHeight="1" thickTop="1"/>
  </sheetData>
  <mergeCells count="5">
    <mergeCell ref="Z7:AF7"/>
    <mergeCell ref="AH7:AN7"/>
    <mergeCell ref="G7:I7"/>
    <mergeCell ref="K7:M7"/>
    <mergeCell ref="Q7:W7"/>
  </mergeCells>
  <phoneticPr fontId="19" type="noConversion"/>
  <pageMargins left="0.78740157480314965" right="0.19685039370078741" top="0.39370078740157483" bottom="0.39370078740157483" header="0.51181102362204722" footer="0"/>
  <pageSetup paperSize="9" scale="85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14"/>
  </sheetPr>
  <dimension ref="A1:X47"/>
  <sheetViews>
    <sheetView view="pageBreakPreview" topLeftCell="A7" zoomScaleSheetLayoutView="100" workbookViewId="0">
      <pane xSplit="4" ySplit="2" topLeftCell="E9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23" customWidth="1"/>
    <col min="4" max="4" width="39.33203125" style="23" customWidth="1"/>
    <col min="5" max="5" width="10.33203125" style="23" customWidth="1"/>
    <col min="6" max="6" width="2" style="23" customWidth="1"/>
    <col min="7" max="7" width="14.33203125" style="23" customWidth="1"/>
    <col min="8" max="8" width="2" style="23" customWidth="1"/>
    <col min="9" max="9" width="14.33203125" style="23" customWidth="1"/>
    <col min="10" max="10" width="2" style="23" customWidth="1"/>
    <col min="11" max="11" width="14.33203125" style="23" customWidth="1"/>
    <col min="12" max="12" width="2" style="23" customWidth="1"/>
    <col min="13" max="13" width="14.33203125" style="23" customWidth="1"/>
    <col min="14" max="14" width="4.1640625" style="23" customWidth="1"/>
    <col min="15" max="16" width="16.33203125" style="62" customWidth="1"/>
    <col min="17" max="17" width="16.33203125" style="23" customWidth="1"/>
    <col min="18" max="18" width="16.33203125" style="23" hidden="1" customWidth="1"/>
    <col min="19" max="19" width="15.33203125" style="23" customWidth="1"/>
    <col min="20" max="20" width="2.83203125" style="23" customWidth="1"/>
    <col min="21" max="21" width="13.33203125" style="23" customWidth="1"/>
    <col min="22" max="23" width="12.33203125" style="23" customWidth="1"/>
    <col min="24" max="24" width="15" style="62" customWidth="1"/>
    <col min="25" max="16384" width="12" style="23"/>
  </cols>
  <sheetData>
    <row r="1" spans="1:24" ht="23.85" customHeight="1">
      <c r="M1" s="75" t="s">
        <v>29</v>
      </c>
    </row>
    <row r="2" spans="1:24" ht="23.85" customHeight="1">
      <c r="M2" s="75" t="s">
        <v>30</v>
      </c>
    </row>
    <row r="3" spans="1:24" ht="23.85" customHeight="1">
      <c r="A3" s="71" t="s">
        <v>12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24" ht="23.85" customHeight="1">
      <c r="A4" s="76" t="s">
        <v>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24" ht="23.85" customHeight="1">
      <c r="A5" s="77" t="s">
        <v>125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24" ht="23.25" customHeight="1">
      <c r="E6" s="25"/>
      <c r="G6" s="32" t="s">
        <v>31</v>
      </c>
      <c r="H6" s="32"/>
      <c r="I6" s="32"/>
      <c r="J6" s="32"/>
      <c r="K6" s="32"/>
      <c r="L6" s="32"/>
      <c r="M6" s="32"/>
    </row>
    <row r="7" spans="1:24" ht="23.25" customHeight="1">
      <c r="E7" s="25"/>
      <c r="G7" s="416" t="s">
        <v>0</v>
      </c>
      <c r="H7" s="416"/>
      <c r="I7" s="416"/>
      <c r="K7" s="33" t="s">
        <v>27</v>
      </c>
      <c r="L7" s="33"/>
      <c r="M7" s="33"/>
      <c r="O7" s="420" t="s">
        <v>63</v>
      </c>
      <c r="P7" s="421"/>
      <c r="Q7" s="421"/>
      <c r="R7" s="421"/>
      <c r="S7" s="422"/>
      <c r="U7" s="423" t="s">
        <v>64</v>
      </c>
      <c r="V7" s="423"/>
      <c r="W7" s="423"/>
      <c r="X7" s="423"/>
    </row>
    <row r="8" spans="1:24" ht="23.25" customHeight="1">
      <c r="E8" s="78" t="s">
        <v>45</v>
      </c>
      <c r="G8" s="27">
        <v>2555</v>
      </c>
      <c r="H8" s="28"/>
      <c r="I8" s="27">
        <v>2554</v>
      </c>
      <c r="J8" s="79"/>
      <c r="K8" s="27">
        <v>2555</v>
      </c>
      <c r="L8" s="66"/>
      <c r="M8" s="27">
        <v>2554</v>
      </c>
      <c r="O8" s="80" t="s">
        <v>108</v>
      </c>
      <c r="P8" s="80" t="s">
        <v>109</v>
      </c>
      <c r="Q8" s="80" t="s">
        <v>110</v>
      </c>
      <c r="R8" s="80" t="s">
        <v>110</v>
      </c>
      <c r="S8" s="81" t="s">
        <v>62</v>
      </c>
      <c r="U8" s="80" t="str">
        <f>+O8</f>
        <v>Q1/2555</v>
      </c>
      <c r="V8" s="80" t="str">
        <f>+P8</f>
        <v>Q2/2555</v>
      </c>
      <c r="W8" s="80" t="str">
        <f>+R8</f>
        <v>Q3/2555</v>
      </c>
      <c r="X8" s="80" t="str">
        <f>+S8</f>
        <v>Check DIFF</v>
      </c>
    </row>
    <row r="9" spans="1:24" ht="24.75" customHeight="1">
      <c r="A9" s="23" t="s">
        <v>5</v>
      </c>
      <c r="G9" s="17">
        <v>3715691</v>
      </c>
      <c r="H9" s="17"/>
      <c r="I9" s="17">
        <v>3860822</v>
      </c>
      <c r="J9" s="17"/>
      <c r="K9" s="17">
        <v>3065350</v>
      </c>
      <c r="L9" s="17"/>
      <c r="M9" s="17">
        <v>3303957</v>
      </c>
      <c r="O9" s="82">
        <v>816121</v>
      </c>
      <c r="P9" s="82">
        <v>889232</v>
      </c>
      <c r="Q9" s="17">
        <f>+K9-O9-P9</f>
        <v>1359997</v>
      </c>
      <c r="R9" s="21"/>
      <c r="S9" s="21">
        <f>+Q9-กำไรขาดทุน9เดือน!K10</f>
        <v>-1881773</v>
      </c>
      <c r="U9" s="23">
        <v>1021664</v>
      </c>
      <c r="V9" s="23">
        <v>1103272</v>
      </c>
      <c r="W9" s="23">
        <f>+G9-U9-V9</f>
        <v>1590755</v>
      </c>
      <c r="X9" s="21">
        <f>+W9-กำไรขาดทุน9เดือน!G10</f>
        <v>-2211487</v>
      </c>
    </row>
    <row r="10" spans="1:24" ht="24.75" customHeight="1">
      <c r="A10" s="23" t="s">
        <v>20</v>
      </c>
      <c r="G10" s="20">
        <v>2935332</v>
      </c>
      <c r="H10" s="17"/>
      <c r="I10" s="20">
        <v>2970151</v>
      </c>
      <c r="J10" s="17"/>
      <c r="K10" s="20">
        <v>2430972</v>
      </c>
      <c r="L10" s="17"/>
      <c r="M10" s="20">
        <v>2603074</v>
      </c>
      <c r="O10" s="83">
        <v>657480</v>
      </c>
      <c r="P10" s="83">
        <v>683849</v>
      </c>
      <c r="Q10" s="20">
        <f>+K10-O10-P10</f>
        <v>1089643</v>
      </c>
      <c r="R10" s="20"/>
      <c r="S10" s="21">
        <f>+Q10-กำไรขาดทุน9เดือน!K11</f>
        <v>-1346652</v>
      </c>
      <c r="U10" s="84">
        <v>798562</v>
      </c>
      <c r="V10" s="84">
        <v>853613</v>
      </c>
      <c r="W10" s="84">
        <f>+G10-U10-V10</f>
        <v>1283157</v>
      </c>
      <c r="X10" s="21">
        <f>+W10-กำไรขาดทุน9เดือน!G11</f>
        <v>-1576053</v>
      </c>
    </row>
    <row r="11" spans="1:24" ht="24.75" customHeight="1">
      <c r="A11" s="23" t="s">
        <v>40</v>
      </c>
      <c r="G11" s="17">
        <f>+G9-G10</f>
        <v>780359</v>
      </c>
      <c r="H11" s="17"/>
      <c r="I11" s="17">
        <f>+I9-I10</f>
        <v>890671</v>
      </c>
      <c r="J11" s="17"/>
      <c r="K11" s="17">
        <f>+K9-K10</f>
        <v>634378</v>
      </c>
      <c r="L11" s="17"/>
      <c r="M11" s="17">
        <f>+M9-M10</f>
        <v>700883</v>
      </c>
      <c r="O11" s="17">
        <f>+O9-O10</f>
        <v>158641</v>
      </c>
      <c r="P11" s="17"/>
      <c r="Q11" s="17">
        <f>+Q9-Q10</f>
        <v>270354</v>
      </c>
      <c r="R11" s="17">
        <f>+R9-R10</f>
        <v>0</v>
      </c>
      <c r="S11" s="17">
        <f>+S9-S10</f>
        <v>-535121</v>
      </c>
      <c r="U11" s="17">
        <f>+U9-U10</f>
        <v>223102</v>
      </c>
      <c r="V11" s="17">
        <f>+V9-V10</f>
        <v>249659</v>
      </c>
      <c r="W11" s="17">
        <f>+W9-W10</f>
        <v>307598</v>
      </c>
      <c r="X11" s="17">
        <f>+X9-X10</f>
        <v>-635434</v>
      </c>
    </row>
    <row r="12" spans="1:24" ht="24.75" customHeight="1">
      <c r="A12" s="23" t="s">
        <v>6</v>
      </c>
      <c r="G12" s="17"/>
      <c r="H12" s="17"/>
      <c r="I12" s="44"/>
      <c r="J12" s="17"/>
      <c r="K12" s="17"/>
      <c r="L12" s="17"/>
      <c r="M12" s="17"/>
      <c r="O12" s="82"/>
      <c r="P12" s="82"/>
      <c r="Q12" s="17"/>
      <c r="R12" s="17"/>
      <c r="S12" s="21"/>
      <c r="X12" s="21"/>
    </row>
    <row r="13" spans="1:24" ht="24.75" customHeight="1">
      <c r="B13" s="23" t="s">
        <v>26</v>
      </c>
      <c r="G13" s="36">
        <v>28228</v>
      </c>
      <c r="H13" s="17"/>
      <c r="I13" s="36">
        <v>30033</v>
      </c>
      <c r="J13" s="17"/>
      <c r="K13" s="36">
        <v>59128</v>
      </c>
      <c r="L13" s="17"/>
      <c r="M13" s="36">
        <v>45513</v>
      </c>
      <c r="O13" s="85">
        <v>0</v>
      </c>
      <c r="P13" s="85">
        <v>58351</v>
      </c>
      <c r="Q13" s="36">
        <f>+K13-O13-P13</f>
        <v>777</v>
      </c>
      <c r="R13" s="36"/>
      <c r="S13" s="21" t="e">
        <f>+Q13-กำไรขาดทุน9เดือน!#REF!</f>
        <v>#REF!</v>
      </c>
      <c r="U13" s="85">
        <v>0</v>
      </c>
      <c r="V13" s="86">
        <v>27451</v>
      </c>
      <c r="W13" s="86">
        <f>G13-U13-V13</f>
        <v>777</v>
      </c>
      <c r="X13" s="21" t="e">
        <f>+W13-กำไรขาดทุน9เดือน!#REF!</f>
        <v>#REF!</v>
      </c>
    </row>
    <row r="14" spans="1:24" ht="24.75" hidden="1" customHeight="1">
      <c r="B14" s="90" t="s">
        <v>78</v>
      </c>
      <c r="C14" s="128"/>
      <c r="G14" s="37"/>
      <c r="H14" s="17"/>
      <c r="I14" s="37"/>
      <c r="J14" s="17"/>
      <c r="K14" s="37"/>
      <c r="L14" s="17"/>
      <c r="M14" s="37"/>
      <c r="O14" s="89"/>
      <c r="P14" s="89">
        <v>0</v>
      </c>
      <c r="Q14" s="37">
        <f>+K14-O14</f>
        <v>0</v>
      </c>
      <c r="R14" s="37"/>
      <c r="S14" s="21"/>
      <c r="U14" s="89"/>
      <c r="V14" s="129"/>
      <c r="W14" s="129">
        <f>G14-U14-V14</f>
        <v>0</v>
      </c>
      <c r="X14" s="21"/>
    </row>
    <row r="15" spans="1:24" ht="24.75" hidden="1" customHeight="1">
      <c r="B15" s="1"/>
      <c r="C15" s="14" t="s">
        <v>79</v>
      </c>
      <c r="G15" s="37"/>
      <c r="H15" s="17"/>
      <c r="I15" s="37">
        <v>0</v>
      </c>
      <c r="J15" s="17"/>
      <c r="K15" s="37"/>
      <c r="L15" s="17"/>
      <c r="M15" s="37"/>
      <c r="O15" s="89"/>
      <c r="P15" s="89">
        <v>0</v>
      </c>
      <c r="Q15" s="37">
        <f>+K15-O15</f>
        <v>0</v>
      </c>
      <c r="R15" s="37"/>
      <c r="S15" s="21"/>
      <c r="U15" s="89"/>
      <c r="V15" s="129"/>
      <c r="W15" s="129">
        <f>G15-U15-V15</f>
        <v>0</v>
      </c>
      <c r="X15" s="21"/>
    </row>
    <row r="16" spans="1:24" ht="24.75" customHeight="1">
      <c r="B16" s="23" t="s">
        <v>41</v>
      </c>
      <c r="G16" s="38">
        <v>69492</v>
      </c>
      <c r="H16" s="17"/>
      <c r="I16" s="45">
        <v>82767</v>
      </c>
      <c r="J16" s="17"/>
      <c r="K16" s="38">
        <v>66332</v>
      </c>
      <c r="L16" s="17"/>
      <c r="M16" s="38">
        <v>78274</v>
      </c>
      <c r="O16" s="87">
        <v>20292</v>
      </c>
      <c r="P16" s="87">
        <v>13564</v>
      </c>
      <c r="Q16" s="38">
        <f>+K16-O16-P16</f>
        <v>32476</v>
      </c>
      <c r="R16" s="38"/>
      <c r="S16" s="21" t="e">
        <f>+Q16-กำไรขาดทุน9เดือน!#REF!</f>
        <v>#REF!</v>
      </c>
      <c r="U16" s="87">
        <v>21244</v>
      </c>
      <c r="V16" s="88">
        <v>14208</v>
      </c>
      <c r="W16" s="88">
        <f>G16-U16-V16</f>
        <v>34040</v>
      </c>
      <c r="X16" s="21" t="e">
        <f>+W16-กำไรขาดทุน9เดือน!#REF!</f>
        <v>#REF!</v>
      </c>
    </row>
    <row r="17" spans="1:24" ht="24.75" customHeight="1">
      <c r="A17" s="23" t="s">
        <v>114</v>
      </c>
      <c r="G17" s="20">
        <f>SUM(G13:G16)</f>
        <v>97720</v>
      </c>
      <c r="H17" s="17"/>
      <c r="I17" s="20">
        <f>SUM(I13:I16)</f>
        <v>112800</v>
      </c>
      <c r="J17" s="17"/>
      <c r="K17" s="20">
        <f>SUM(K13:K16)</f>
        <v>125460</v>
      </c>
      <c r="L17" s="17"/>
      <c r="M17" s="20">
        <f>SUM(M13:M16)</f>
        <v>123787</v>
      </c>
      <c r="O17" s="20">
        <f>SUM(O13:O16)</f>
        <v>20292</v>
      </c>
      <c r="P17" s="20">
        <f>SUM(P13:P16)</f>
        <v>71915</v>
      </c>
      <c r="Q17" s="20">
        <f>SUM(Q13:Q16)</f>
        <v>33253</v>
      </c>
      <c r="R17" s="20">
        <f>SUM(R13:R16)</f>
        <v>0</v>
      </c>
      <c r="S17" s="20" t="e">
        <f>SUM(S13:S16)</f>
        <v>#REF!</v>
      </c>
      <c r="U17" s="20">
        <f>SUM(U13:U16)</f>
        <v>21244</v>
      </c>
      <c r="V17" s="20">
        <f>SUM(V13:V16)</f>
        <v>41659</v>
      </c>
      <c r="W17" s="20">
        <f>SUM(W13:W16)</f>
        <v>34817</v>
      </c>
      <c r="X17" s="20" t="e">
        <f>SUM(X13:X16)</f>
        <v>#REF!</v>
      </c>
    </row>
    <row r="18" spans="1:24" ht="24.75" customHeight="1">
      <c r="A18" s="23" t="s">
        <v>42</v>
      </c>
      <c r="G18" s="17">
        <f>+G11+G17</f>
        <v>878079</v>
      </c>
      <c r="H18" s="17"/>
      <c r="I18" s="17">
        <f>+I11+I17</f>
        <v>1003471</v>
      </c>
      <c r="J18" s="17"/>
      <c r="K18" s="17">
        <f>+K11+K17</f>
        <v>759838</v>
      </c>
      <c r="L18" s="17"/>
      <c r="M18" s="17">
        <f>+M11+M17</f>
        <v>824670</v>
      </c>
      <c r="O18" s="17">
        <f>+O11+O17</f>
        <v>178933</v>
      </c>
      <c r="P18" s="17">
        <f>+P11+P17</f>
        <v>71915</v>
      </c>
      <c r="Q18" s="17">
        <f>+Q11+Q17</f>
        <v>303607</v>
      </c>
      <c r="R18" s="17">
        <f>+R11+R17</f>
        <v>0</v>
      </c>
      <c r="S18" s="17" t="e">
        <f>+S11+S17</f>
        <v>#REF!</v>
      </c>
      <c r="U18" s="17">
        <f>+U11+U17</f>
        <v>244346</v>
      </c>
      <c r="V18" s="17">
        <f>+V11+V17</f>
        <v>291318</v>
      </c>
      <c r="W18" s="17">
        <f>+W11+W17</f>
        <v>342415</v>
      </c>
      <c r="X18" s="17" t="e">
        <f>+X11+X17</f>
        <v>#REF!</v>
      </c>
    </row>
    <row r="19" spans="1:24" ht="24.75" customHeight="1">
      <c r="A19" s="23" t="s">
        <v>39</v>
      </c>
      <c r="B19" s="72"/>
      <c r="G19" s="36">
        <v>80521</v>
      </c>
      <c r="H19" s="17"/>
      <c r="I19" s="36">
        <v>83201</v>
      </c>
      <c r="J19" s="17"/>
      <c r="K19" s="36">
        <v>56164</v>
      </c>
      <c r="L19" s="17"/>
      <c r="M19" s="36">
        <v>52103</v>
      </c>
      <c r="O19" s="85">
        <v>17016</v>
      </c>
      <c r="P19" s="85">
        <v>18696</v>
      </c>
      <c r="Q19" s="85">
        <f>+K19-O19-P19</f>
        <v>20452</v>
      </c>
      <c r="R19" s="36"/>
      <c r="S19" s="21">
        <f>+Q19-กำไรขาดทุน9เดือน!K20</f>
        <v>-35739</v>
      </c>
      <c r="U19" s="36">
        <v>25755</v>
      </c>
      <c r="V19" s="36">
        <v>28743</v>
      </c>
      <c r="W19" s="36">
        <f>+G19-U19-V19</f>
        <v>26023</v>
      </c>
      <c r="X19" s="21">
        <f>+W19-กำไรขาดทุน9เดือน!G20</f>
        <v>-60237</v>
      </c>
    </row>
    <row r="20" spans="1:24" ht="24.75" customHeight="1">
      <c r="A20" s="23" t="s">
        <v>38</v>
      </c>
      <c r="B20" s="72"/>
      <c r="G20" s="37">
        <v>569916</v>
      </c>
      <c r="H20" s="17"/>
      <c r="I20" s="37">
        <v>526658</v>
      </c>
      <c r="J20" s="17"/>
      <c r="K20" s="37">
        <v>502252</v>
      </c>
      <c r="L20" s="17"/>
      <c r="M20" s="37">
        <v>464367</v>
      </c>
      <c r="O20" s="89">
        <v>150926</v>
      </c>
      <c r="P20" s="89">
        <v>152841</v>
      </c>
      <c r="Q20" s="89">
        <f>+K20-O20-P20</f>
        <v>198485</v>
      </c>
      <c r="R20" s="37"/>
      <c r="S20" s="21">
        <f>+Q20-กำไรขาดทุน9เดือน!K21</f>
        <v>-388793</v>
      </c>
      <c r="U20" s="37">
        <v>171902</v>
      </c>
      <c r="V20" s="37">
        <v>175857</v>
      </c>
      <c r="W20" s="37">
        <f>+G20-U20-V20</f>
        <v>222157</v>
      </c>
      <c r="X20" s="21">
        <f>+W20-กำไรขาดทุน9เดือน!G21</f>
        <v>-441954</v>
      </c>
    </row>
    <row r="21" spans="1:24" ht="24.75" customHeight="1">
      <c r="A21" s="23" t="s">
        <v>55</v>
      </c>
      <c r="B21" s="72"/>
      <c r="G21" s="37">
        <v>3265</v>
      </c>
      <c r="H21" s="17"/>
      <c r="I21" s="37">
        <v>3810</v>
      </c>
      <c r="J21" s="17"/>
      <c r="K21" s="37">
        <v>3156</v>
      </c>
      <c r="L21" s="17"/>
      <c r="M21" s="37">
        <v>3810</v>
      </c>
      <c r="O21" s="89">
        <v>0</v>
      </c>
      <c r="P21" s="89">
        <v>3156</v>
      </c>
      <c r="Q21" s="89">
        <f>+K21-O21-P21</f>
        <v>0</v>
      </c>
      <c r="R21" s="37"/>
      <c r="S21" s="21" t="e">
        <f>+Q21-กำไรขาดทุน9เดือน!#REF!</f>
        <v>#REF!</v>
      </c>
      <c r="U21" s="37">
        <v>0</v>
      </c>
      <c r="V21" s="37">
        <v>3156</v>
      </c>
      <c r="W21" s="37">
        <f>+G21-U21-V21</f>
        <v>109</v>
      </c>
      <c r="X21" s="21" t="e">
        <f>+W21-กำไรขาดทุน9เดือน!#REF!</f>
        <v>#REF!</v>
      </c>
    </row>
    <row r="22" spans="1:24" ht="24.75" customHeight="1">
      <c r="A22" s="23" t="s">
        <v>56</v>
      </c>
      <c r="B22" s="90"/>
      <c r="E22" s="73">
        <v>14</v>
      </c>
      <c r="G22" s="37">
        <v>11640</v>
      </c>
      <c r="H22" s="17"/>
      <c r="I22" s="37">
        <v>11225</v>
      </c>
      <c r="J22" s="17"/>
      <c r="K22" s="37">
        <v>8550</v>
      </c>
      <c r="L22" s="17"/>
      <c r="M22" s="37">
        <v>8550</v>
      </c>
      <c r="O22" s="89">
        <v>0</v>
      </c>
      <c r="P22" s="89">
        <v>8550</v>
      </c>
      <c r="Q22" s="89">
        <f>+K22-O22-P22</f>
        <v>0</v>
      </c>
      <c r="R22" s="37"/>
      <c r="S22" s="21" t="e">
        <f>+Q22-กำไรขาดทุน9เดือน!#REF!</f>
        <v>#REF!</v>
      </c>
      <c r="U22" s="37">
        <v>0</v>
      </c>
      <c r="V22" s="37">
        <v>11640</v>
      </c>
      <c r="W22" s="37">
        <f>+G22-U22-V22</f>
        <v>0</v>
      </c>
      <c r="X22" s="21" t="e">
        <f>+W22-กำไรขาดทุน9เดือน!#REF!</f>
        <v>#REF!</v>
      </c>
    </row>
    <row r="23" spans="1:24" ht="24.75" customHeight="1">
      <c r="A23" s="23" t="s">
        <v>43</v>
      </c>
      <c r="G23" s="38">
        <v>30794</v>
      </c>
      <c r="H23" s="21"/>
      <c r="I23" s="38">
        <v>23197</v>
      </c>
      <c r="J23" s="21"/>
      <c r="K23" s="38">
        <v>25992</v>
      </c>
      <c r="L23" s="21"/>
      <c r="M23" s="38">
        <v>19062</v>
      </c>
      <c r="O23" s="87">
        <v>6568</v>
      </c>
      <c r="P23" s="87">
        <v>7874</v>
      </c>
      <c r="Q23" s="87">
        <f>+K23-O23-P23</f>
        <v>11550</v>
      </c>
      <c r="R23" s="38"/>
      <c r="S23" s="21">
        <f>+Q23-กำไรขาดทุน9เดือน!K26</f>
        <v>-570</v>
      </c>
      <c r="U23" s="38">
        <v>8068</v>
      </c>
      <c r="V23" s="38">
        <v>9336</v>
      </c>
      <c r="W23" s="38">
        <f>+G23-U23-V23</f>
        <v>13390</v>
      </c>
      <c r="X23" s="21">
        <f>+W23-กำไรขาดทุน9เดือน!G26</f>
        <v>98</v>
      </c>
    </row>
    <row r="24" spans="1:24" ht="24.75" customHeight="1">
      <c r="A24" s="23" t="s">
        <v>8</v>
      </c>
      <c r="G24" s="21">
        <f>SUM(G19:G23)</f>
        <v>696136</v>
      </c>
      <c r="H24" s="21"/>
      <c r="I24" s="21">
        <f>SUM(I19:I23)</f>
        <v>648091</v>
      </c>
      <c r="J24" s="21"/>
      <c r="K24" s="21">
        <f>SUM(K19:K23)</f>
        <v>596114</v>
      </c>
      <c r="L24" s="21"/>
      <c r="M24" s="21">
        <f>SUM(M19:M23)</f>
        <v>547892</v>
      </c>
      <c r="O24" s="21">
        <f>SUM(O19:O23)</f>
        <v>174510</v>
      </c>
      <c r="P24" s="21">
        <f>SUM(P19:P23)</f>
        <v>191117</v>
      </c>
      <c r="Q24" s="21">
        <f>SUM(Q19:Q23)</f>
        <v>230487</v>
      </c>
      <c r="R24" s="21">
        <f>SUM(R19:R23)</f>
        <v>0</v>
      </c>
      <c r="S24" s="21" t="e">
        <f>SUM(S19:S23)</f>
        <v>#REF!</v>
      </c>
      <c r="U24" s="21">
        <f>SUM(U19:U23)</f>
        <v>205725</v>
      </c>
      <c r="V24" s="21">
        <f>SUM(V19:V23)</f>
        <v>228732</v>
      </c>
      <c r="W24" s="21">
        <f>SUM(W19:W23)</f>
        <v>261679</v>
      </c>
      <c r="X24" s="21" t="e">
        <f>SUM(X19:X23)</f>
        <v>#REF!</v>
      </c>
    </row>
    <row r="25" spans="1:24" ht="24.75" customHeight="1">
      <c r="A25" s="23" t="s">
        <v>47</v>
      </c>
      <c r="G25" s="20">
        <v>41083</v>
      </c>
      <c r="H25" s="21"/>
      <c r="I25" s="57">
        <v>28923</v>
      </c>
      <c r="J25" s="21"/>
      <c r="K25" s="20">
        <v>0</v>
      </c>
      <c r="L25" s="21"/>
      <c r="M25" s="20">
        <v>0</v>
      </c>
      <c r="O25" s="83">
        <v>0</v>
      </c>
      <c r="P25" s="83"/>
      <c r="Q25" s="20">
        <f>+K25-O25</f>
        <v>0</v>
      </c>
      <c r="R25" s="83">
        <f>+K25-O25-Q25</f>
        <v>0</v>
      </c>
      <c r="S25" s="21" t="e">
        <v>#REF!</v>
      </c>
      <c r="U25" s="83">
        <v>23597</v>
      </c>
      <c r="V25" s="20">
        <v>-8382</v>
      </c>
      <c r="W25" s="20">
        <f>+G25-U25-V25</f>
        <v>25868</v>
      </c>
      <c r="X25" s="21">
        <f>+W25-กำไรขาดทุน9เดือน!G28</f>
        <v>-24934</v>
      </c>
    </row>
    <row r="26" spans="1:24" ht="24.75" customHeight="1">
      <c r="A26" s="23" t="s">
        <v>33</v>
      </c>
      <c r="G26" s="21">
        <f>+G18-G24+G25</f>
        <v>223026</v>
      </c>
      <c r="H26" s="21"/>
      <c r="I26" s="21">
        <f>+I18-I24+I25</f>
        <v>384303</v>
      </c>
      <c r="J26" s="21"/>
      <c r="K26" s="21">
        <f>+K18-K24+K25</f>
        <v>163724</v>
      </c>
      <c r="L26" s="21"/>
      <c r="M26" s="21">
        <f>+M18-M24+M25</f>
        <v>276778</v>
      </c>
      <c r="O26" s="21">
        <f>+O18-O24+O25</f>
        <v>4423</v>
      </c>
      <c r="P26" s="21">
        <f>+P18-P24+P25</f>
        <v>-119202</v>
      </c>
      <c r="Q26" s="21">
        <f>+Q18-Q24+Q25</f>
        <v>73120</v>
      </c>
      <c r="R26" s="21">
        <f>+R18-R24+R25</f>
        <v>0</v>
      </c>
      <c r="S26" s="21" t="e">
        <f>+S18-S24+S25</f>
        <v>#REF!</v>
      </c>
      <c r="U26" s="21">
        <f>+U18-U24+U25</f>
        <v>62218</v>
      </c>
      <c r="V26" s="21">
        <f>+V18-V24+V25</f>
        <v>54204</v>
      </c>
      <c r="W26" s="21">
        <f>+W18-W24+W25</f>
        <v>106604</v>
      </c>
      <c r="X26" s="21" t="e">
        <f>+X18-X24+X25</f>
        <v>#REF!</v>
      </c>
    </row>
    <row r="27" spans="1:24" ht="24.75" customHeight="1">
      <c r="A27" s="23" t="s">
        <v>71</v>
      </c>
      <c r="E27" s="73">
        <v>18</v>
      </c>
      <c r="G27" s="21">
        <v>29861</v>
      </c>
      <c r="H27" s="17"/>
      <c r="I27" s="21">
        <v>93574</v>
      </c>
      <c r="J27" s="17"/>
      <c r="K27" s="21">
        <v>21610</v>
      </c>
      <c r="L27" s="17"/>
      <c r="M27" s="21">
        <v>71973</v>
      </c>
      <c r="O27" s="82">
        <v>3391</v>
      </c>
      <c r="P27" s="82">
        <v>800</v>
      </c>
      <c r="Q27" s="82">
        <f>+K27-O27-P27</f>
        <v>17419</v>
      </c>
      <c r="R27" s="82"/>
      <c r="S27" s="21">
        <f>+Q27-กำไรขาดทุน9เดือน!K30</f>
        <v>-20706</v>
      </c>
      <c r="U27" s="82">
        <v>8804</v>
      </c>
      <c r="V27" s="82">
        <v>2282</v>
      </c>
      <c r="W27" s="82">
        <f>+G27-U27-V27</f>
        <v>18775</v>
      </c>
      <c r="X27" s="82">
        <f>+W27-กำไรขาดทุน9เดือน!G30</f>
        <v>-26337</v>
      </c>
    </row>
    <row r="28" spans="1:24" ht="24.75" customHeight="1" thickBot="1">
      <c r="A28" s="90" t="s">
        <v>70</v>
      </c>
      <c r="G28" s="34">
        <f>+G26-G27</f>
        <v>193165</v>
      </c>
      <c r="H28" s="21"/>
      <c r="I28" s="34">
        <f>+I26-I27</f>
        <v>290729</v>
      </c>
      <c r="J28" s="21"/>
      <c r="K28" s="34">
        <f>+K26-K27</f>
        <v>142114</v>
      </c>
      <c r="L28" s="21"/>
      <c r="M28" s="34">
        <f>+M26-M27</f>
        <v>204805</v>
      </c>
      <c r="O28" s="34">
        <f>+O26-O27</f>
        <v>1032</v>
      </c>
      <c r="P28" s="34">
        <f>+P26-P27</f>
        <v>-120002</v>
      </c>
      <c r="Q28" s="34">
        <f>+Q26-Q27</f>
        <v>55701</v>
      </c>
      <c r="R28" s="34">
        <f>+R26-R27</f>
        <v>0</v>
      </c>
      <c r="S28" s="34" t="e">
        <f>+S26-S27</f>
        <v>#REF!</v>
      </c>
      <c r="U28" s="34">
        <f>+U26-U27</f>
        <v>53414</v>
      </c>
      <c r="V28" s="34">
        <f>+V26-V27</f>
        <v>51922</v>
      </c>
      <c r="W28" s="34">
        <f>+W26-W27</f>
        <v>87829</v>
      </c>
      <c r="X28" s="34" t="e">
        <f>+X26-X27</f>
        <v>#REF!</v>
      </c>
    </row>
    <row r="29" spans="1:24" ht="17.25" customHeight="1" thickTop="1">
      <c r="A29" s="90"/>
      <c r="G29" s="21"/>
      <c r="H29" s="21"/>
      <c r="I29" s="21"/>
      <c r="J29" s="21"/>
      <c r="K29" s="21"/>
      <c r="L29" s="21"/>
      <c r="M29" s="21"/>
    </row>
    <row r="30" spans="1:24" ht="24.75" customHeight="1">
      <c r="A30" s="90" t="s">
        <v>44</v>
      </c>
      <c r="G30" s="21"/>
      <c r="H30" s="21"/>
      <c r="I30" s="21"/>
      <c r="J30" s="21"/>
      <c r="K30" s="21"/>
      <c r="L30" s="21"/>
      <c r="M30" s="21"/>
    </row>
    <row r="31" spans="1:24" ht="24.75" customHeight="1">
      <c r="A31" s="90"/>
      <c r="B31" s="23" t="s">
        <v>67</v>
      </c>
      <c r="G31" s="58">
        <f>+G28-G32</f>
        <v>180392</v>
      </c>
      <c r="H31" s="58"/>
      <c r="I31" s="58">
        <v>268487</v>
      </c>
      <c r="J31" s="58"/>
      <c r="K31" s="58">
        <f>+K28-K32</f>
        <v>142114</v>
      </c>
      <c r="L31" s="58"/>
      <c r="M31" s="58">
        <f>+M28-M32</f>
        <v>204805</v>
      </c>
      <c r="O31" s="62">
        <v>1032</v>
      </c>
      <c r="P31" s="62">
        <v>85381</v>
      </c>
      <c r="Q31" s="82">
        <f>+K31-O31-P31</f>
        <v>55701</v>
      </c>
      <c r="R31" s="82"/>
      <c r="S31" s="21">
        <f>+Q31-กำไรขาดทุน9เดือน!K33</f>
        <v>-171201</v>
      </c>
      <c r="U31" s="23">
        <v>43851</v>
      </c>
      <c r="V31" s="82">
        <v>50110</v>
      </c>
      <c r="W31" s="23">
        <f>+G31-U31-V31</f>
        <v>86431</v>
      </c>
      <c r="X31" s="21">
        <f>+W31-กำไรขาดทุน9เดือน!G33</f>
        <v>-162871</v>
      </c>
    </row>
    <row r="32" spans="1:24" ht="24.75" customHeight="1">
      <c r="A32" s="90"/>
      <c r="B32" s="23" t="s">
        <v>68</v>
      </c>
      <c r="G32" s="21">
        <v>12773</v>
      </c>
      <c r="H32" s="21"/>
      <c r="I32" s="21">
        <v>22242</v>
      </c>
      <c r="J32" s="21"/>
      <c r="K32" s="21">
        <v>0</v>
      </c>
      <c r="L32" s="21"/>
      <c r="M32" s="21">
        <v>0</v>
      </c>
      <c r="O32" s="82">
        <v>0</v>
      </c>
      <c r="P32" s="82">
        <v>0</v>
      </c>
      <c r="Q32" s="82">
        <f>+K32-O32-P32</f>
        <v>0</v>
      </c>
      <c r="R32" s="82">
        <v>0</v>
      </c>
      <c r="S32" s="21">
        <f>+Q32-กำไรขาดทุน9เดือน!K34</f>
        <v>0</v>
      </c>
      <c r="U32" s="23">
        <v>9563</v>
      </c>
      <c r="V32" s="82">
        <v>1812</v>
      </c>
      <c r="W32" s="23">
        <f>+G32-U32-V32</f>
        <v>1398</v>
      </c>
      <c r="X32" s="21">
        <f>+W32-กำไรขาดทุน9เดือน!G34</f>
        <v>-5388</v>
      </c>
    </row>
    <row r="33" spans="1:24" ht="23.65" thickBot="1">
      <c r="A33" s="90"/>
      <c r="G33" s="34">
        <f>SUM(G31:G32)</f>
        <v>193165</v>
      </c>
      <c r="H33" s="21"/>
      <c r="I33" s="34">
        <f>SUM(I31:I32)</f>
        <v>290729</v>
      </c>
      <c r="J33" s="21"/>
      <c r="K33" s="34">
        <f>SUM(K31:K32)</f>
        <v>142114</v>
      </c>
      <c r="L33" s="21"/>
      <c r="M33" s="34">
        <f>SUM(M31:M32)</f>
        <v>204805</v>
      </c>
      <c r="O33" s="34">
        <f>SUM(O31:O32)</f>
        <v>1032</v>
      </c>
      <c r="P33" s="34">
        <f>SUM(P31:P32)</f>
        <v>85381</v>
      </c>
      <c r="Q33" s="34">
        <f>SUM(Q31:Q32)</f>
        <v>55701</v>
      </c>
      <c r="R33" s="34">
        <f>SUM(R31:R32)</f>
        <v>0</v>
      </c>
      <c r="S33" s="34">
        <f>SUM(S31:S32)</f>
        <v>-171201</v>
      </c>
      <c r="U33" s="34">
        <f>SUM(U31:U32)</f>
        <v>53414</v>
      </c>
      <c r="V33" s="34">
        <f>SUM(V31:V32)</f>
        <v>51922</v>
      </c>
      <c r="W33" s="34">
        <f>SUM(W31:W32)</f>
        <v>87829</v>
      </c>
      <c r="X33" s="34">
        <f>SUM(X31:X32)</f>
        <v>-168259</v>
      </c>
    </row>
    <row r="34" spans="1:24" ht="18" customHeight="1" thickTop="1">
      <c r="A34" s="90"/>
      <c r="G34" s="21"/>
      <c r="H34" s="21"/>
      <c r="I34" s="21"/>
      <c r="J34" s="21"/>
      <c r="K34" s="21"/>
      <c r="L34" s="21"/>
      <c r="M34" s="21"/>
    </row>
    <row r="35" spans="1:24" ht="24.75" customHeight="1">
      <c r="A35" s="90" t="s">
        <v>82</v>
      </c>
      <c r="E35" s="140" t="s">
        <v>121</v>
      </c>
    </row>
    <row r="36" spans="1:24" ht="24.75" customHeight="1">
      <c r="A36" s="90"/>
      <c r="B36" s="90" t="s">
        <v>83</v>
      </c>
      <c r="G36" s="59">
        <v>1.2</v>
      </c>
      <c r="H36" s="59"/>
      <c r="I36" s="59">
        <v>2.1800000000000002</v>
      </c>
      <c r="K36" s="59">
        <v>0.94</v>
      </c>
      <c r="L36" s="59"/>
      <c r="M36" s="59">
        <v>1.66</v>
      </c>
      <c r="O36" s="59">
        <v>0.01</v>
      </c>
      <c r="P36" s="59">
        <v>0.56000000000000005</v>
      </c>
      <c r="Q36" s="91">
        <f>+K36-O36-P36</f>
        <v>0.36999999999999988</v>
      </c>
      <c r="R36" s="135"/>
      <c r="S36" s="136"/>
      <c r="U36" s="62">
        <v>0.28999999999999998</v>
      </c>
      <c r="V36" s="133">
        <v>0.34</v>
      </c>
      <c r="W36" s="133">
        <f>+G36-U36-V36</f>
        <v>0.56999999999999984</v>
      </c>
      <c r="X36" s="134">
        <f>+W36-กำไรขาดทุน9เดือน!G37</f>
        <v>-1.0900000000000001</v>
      </c>
    </row>
    <row r="37" spans="1:24" ht="24.75" customHeight="1">
      <c r="A37" s="90"/>
      <c r="B37" s="90"/>
      <c r="C37" s="23" t="s">
        <v>50</v>
      </c>
      <c r="G37" s="21">
        <f>+K37</f>
        <v>149930828</v>
      </c>
      <c r="H37" s="21"/>
      <c r="I37" s="21">
        <v>123358191</v>
      </c>
      <c r="K37" s="21">
        <v>149930828</v>
      </c>
      <c r="L37" s="21"/>
      <c r="M37" s="21">
        <v>123358191</v>
      </c>
    </row>
    <row r="38" spans="1:24" ht="27.75" customHeight="1">
      <c r="A38" s="90"/>
      <c r="B38" s="90"/>
      <c r="G38" s="21"/>
      <c r="H38" s="21"/>
      <c r="I38" s="21"/>
      <c r="K38" s="21"/>
      <c r="L38" s="21"/>
      <c r="M38" s="21"/>
    </row>
    <row r="39" spans="1:24" ht="30.75" customHeight="1">
      <c r="A39" s="74" t="s">
        <v>32</v>
      </c>
      <c r="B39" s="90"/>
    </row>
    <row r="40" spans="1:24" ht="23.85" customHeight="1">
      <c r="A40" s="90"/>
      <c r="B40" s="90"/>
      <c r="G40" s="132">
        <f>+G31/G37*1000</f>
        <v>1.2031681703245178</v>
      </c>
      <c r="I40" s="132">
        <f>+I31/I37*1000</f>
        <v>2.1764829544233506</v>
      </c>
      <c r="K40" s="132">
        <f>+K28/K37*1000</f>
        <v>0.94786377088506435</v>
      </c>
      <c r="M40" s="132">
        <f>+M28/M37*1000</f>
        <v>1.6602464606505132</v>
      </c>
    </row>
    <row r="41" spans="1:24" ht="27" customHeight="1"/>
    <row r="42" spans="1:24" ht="23.85" customHeight="1">
      <c r="E42" s="23" t="s">
        <v>59</v>
      </c>
      <c r="G42" s="23">
        <v>43851</v>
      </c>
      <c r="I42" s="23">
        <v>65802</v>
      </c>
      <c r="K42" s="23">
        <v>1032</v>
      </c>
      <c r="M42" s="23">
        <v>30436</v>
      </c>
    </row>
    <row r="43" spans="1:24" ht="23.85" customHeight="1">
      <c r="E43" s="23" t="s">
        <v>60</v>
      </c>
      <c r="G43" s="25">
        <v>50110</v>
      </c>
      <c r="H43" s="25"/>
      <c r="I43" s="25">
        <v>81643</v>
      </c>
      <c r="J43" s="25"/>
      <c r="K43" s="25">
        <v>85381</v>
      </c>
      <c r="L43" s="25"/>
      <c r="M43" s="25">
        <v>73983</v>
      </c>
    </row>
    <row r="44" spans="1:24" ht="23.85" customHeight="1">
      <c r="E44" s="23" t="s">
        <v>61</v>
      </c>
      <c r="G44" s="64"/>
      <c r="H44" s="84"/>
      <c r="I44" s="84">
        <v>121042</v>
      </c>
      <c r="J44" s="84"/>
      <c r="K44" s="84"/>
      <c r="L44" s="84"/>
      <c r="M44" s="84">
        <v>100386</v>
      </c>
    </row>
    <row r="45" spans="1:24" ht="23.85" customHeight="1">
      <c r="E45" s="23" t="s">
        <v>52</v>
      </c>
      <c r="G45" s="23">
        <f>SUM(G42:G44)</f>
        <v>93961</v>
      </c>
      <c r="I45" s="23">
        <f>SUM(I42:I44)</f>
        <v>268487</v>
      </c>
      <c r="K45" s="23">
        <f>SUM(K42:K44)</f>
        <v>86413</v>
      </c>
      <c r="M45" s="23">
        <f>SUM(M42:M44)</f>
        <v>204805</v>
      </c>
    </row>
    <row r="46" spans="1:24" ht="23.85" customHeight="1" thickBot="1">
      <c r="E46" s="23" t="s">
        <v>51</v>
      </c>
      <c r="G46" s="34">
        <f t="shared" ref="G46:M46" si="0">+G31-G45</f>
        <v>86431</v>
      </c>
      <c r="H46" s="34">
        <f t="shared" si="0"/>
        <v>0</v>
      </c>
      <c r="I46" s="34">
        <f t="shared" si="0"/>
        <v>0</v>
      </c>
      <c r="J46" s="34">
        <f t="shared" si="0"/>
        <v>0</v>
      </c>
      <c r="K46" s="34">
        <f t="shared" si="0"/>
        <v>55701</v>
      </c>
      <c r="L46" s="34">
        <f t="shared" si="0"/>
        <v>0</v>
      </c>
      <c r="M46" s="34">
        <f t="shared" si="0"/>
        <v>0</v>
      </c>
    </row>
    <row r="47" spans="1:24" ht="23.85" customHeight="1" thickTop="1"/>
  </sheetData>
  <mergeCells count="3">
    <mergeCell ref="G7:I7"/>
    <mergeCell ref="O7:S7"/>
    <mergeCell ref="U7:X7"/>
  </mergeCells>
  <pageMargins left="0.6889763779527559" right="0" top="0.42" bottom="0.36" header="0.44" footer="0"/>
  <pageSetup paperSize="9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4"/>
  </sheetPr>
  <dimension ref="A1:W42"/>
  <sheetViews>
    <sheetView view="pageBreakPreview" topLeftCell="A4" zoomScale="90" zoomScaleSheetLayoutView="90" workbookViewId="0">
      <pane xSplit="4" ySplit="5" topLeftCell="E12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104" customWidth="1"/>
    <col min="4" max="4" width="41.33203125" style="104" customWidth="1"/>
    <col min="5" max="5" width="9.1640625" style="104" customWidth="1"/>
    <col min="6" max="6" width="1.83203125" style="104" customWidth="1"/>
    <col min="7" max="7" width="12.83203125" style="104" customWidth="1"/>
    <col min="8" max="8" width="1.83203125" style="104" customWidth="1"/>
    <col min="9" max="9" width="12.83203125" style="104" customWidth="1"/>
    <col min="10" max="10" width="1.83203125" style="104" customWidth="1"/>
    <col min="11" max="11" width="12.83203125" style="104" customWidth="1"/>
    <col min="12" max="12" width="1.83203125" style="104" customWidth="1"/>
    <col min="13" max="13" width="12.83203125" style="104" customWidth="1"/>
    <col min="14" max="14" width="4.1640625" style="104" customWidth="1"/>
    <col min="15" max="18" width="13.33203125" style="104" customWidth="1"/>
    <col min="19" max="19" width="3" style="104" customWidth="1"/>
    <col min="20" max="23" width="12.83203125" style="104" customWidth="1"/>
    <col min="24" max="16384" width="12" style="104"/>
  </cols>
  <sheetData>
    <row r="1" spans="1:23" ht="23.85" customHeight="1">
      <c r="M1" s="105" t="s">
        <v>29</v>
      </c>
    </row>
    <row r="2" spans="1:23" ht="23.85" customHeight="1">
      <c r="M2" s="105" t="s">
        <v>30</v>
      </c>
    </row>
    <row r="3" spans="1:23" ht="23.85" customHeight="1">
      <c r="A3" s="106" t="s">
        <v>12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23" ht="23.85" customHeight="1">
      <c r="A4" s="108" t="s">
        <v>72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23" ht="23.85" customHeight="1">
      <c r="A5" s="109" t="str">
        <f>+กำไรขาดทุน9.เดือน!A5</f>
        <v>สำหรับงวดเก้าเดือนสิ้นสุดวันที่ 30 กันยายน 2555 และ 2554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6" spans="1:23" ht="23.25" customHeight="1">
      <c r="E6" s="110"/>
      <c r="G6" s="111" t="s">
        <v>28</v>
      </c>
      <c r="H6" s="111"/>
      <c r="I6" s="111"/>
      <c r="J6" s="111"/>
      <c r="K6" s="111"/>
      <c r="L6" s="111"/>
      <c r="M6" s="111"/>
      <c r="O6" s="420" t="s">
        <v>63</v>
      </c>
      <c r="P6" s="421"/>
      <c r="Q6" s="421"/>
      <c r="R6" s="422"/>
      <c r="S6" s="23"/>
      <c r="T6" s="420" t="s">
        <v>64</v>
      </c>
      <c r="U6" s="421"/>
      <c r="V6" s="421"/>
      <c r="W6" s="422"/>
    </row>
    <row r="7" spans="1:23" ht="23.25" customHeight="1">
      <c r="E7" s="110"/>
      <c r="G7" s="417" t="s">
        <v>0</v>
      </c>
      <c r="H7" s="417"/>
      <c r="I7" s="417"/>
      <c r="K7" s="112" t="s">
        <v>27</v>
      </c>
      <c r="L7" s="112"/>
      <c r="M7" s="112"/>
      <c r="O7" s="80" t="s">
        <v>108</v>
      </c>
      <c r="P7" s="80" t="s">
        <v>109</v>
      </c>
      <c r="Q7" s="80" t="s">
        <v>110</v>
      </c>
      <c r="R7" s="81" t="s">
        <v>62</v>
      </c>
      <c r="S7" s="23"/>
      <c r="T7" s="80" t="str">
        <f>+O7</f>
        <v>Q1/2555</v>
      </c>
      <c r="U7" s="80" t="str">
        <f>+P7</f>
        <v>Q2/2555</v>
      </c>
      <c r="V7" s="80" t="s">
        <v>110</v>
      </c>
      <c r="W7" s="80" t="s">
        <v>62</v>
      </c>
    </row>
    <row r="8" spans="1:23" ht="23.25" customHeight="1">
      <c r="E8" s="113" t="s">
        <v>45</v>
      </c>
      <c r="G8" s="114">
        <v>2555</v>
      </c>
      <c r="H8" s="115"/>
      <c r="I8" s="114">
        <v>2554</v>
      </c>
      <c r="J8" s="116"/>
      <c r="K8" s="114">
        <v>2555</v>
      </c>
      <c r="L8" s="117"/>
      <c r="M8" s="114">
        <v>2554</v>
      </c>
    </row>
    <row r="9" spans="1:23" ht="25.5" customHeight="1">
      <c r="E9" s="110"/>
      <c r="G9" s="118"/>
      <c r="H9" s="118"/>
      <c r="I9" s="118"/>
      <c r="J9" s="118"/>
      <c r="K9" s="118"/>
      <c r="L9" s="118"/>
      <c r="M9" s="118"/>
    </row>
    <row r="10" spans="1:23" ht="25.5" customHeight="1">
      <c r="A10" s="119" t="s">
        <v>70</v>
      </c>
      <c r="G10" s="120">
        <f>+กำไรขาดทุน9.เดือน!G28</f>
        <v>193165</v>
      </c>
      <c r="H10" s="120"/>
      <c r="I10" s="120">
        <f>+กำไรขาดทุน9.เดือน!I28</f>
        <v>290729</v>
      </c>
      <c r="J10" s="120"/>
      <c r="K10" s="120">
        <f>+กำไรขาดทุน9.เดือน!K28</f>
        <v>142114</v>
      </c>
      <c r="L10" s="120"/>
      <c r="M10" s="120">
        <f>+กำไรขาดทุน9.เดือน!M28</f>
        <v>204805</v>
      </c>
      <c r="O10" s="104">
        <v>1032</v>
      </c>
      <c r="P10" s="17">
        <v>85381</v>
      </c>
      <c r="Q10" s="17">
        <f>+K10-O10-P10</f>
        <v>55701</v>
      </c>
      <c r="R10" s="17">
        <f>+Q10-'กำไรเบ็ดเสร็จ9เดือน (ต่อ)'!K10</f>
        <v>-171201</v>
      </c>
      <c r="T10" s="21">
        <v>53414</v>
      </c>
      <c r="U10" s="21">
        <v>51922</v>
      </c>
      <c r="V10" s="21">
        <f>+G10-T10-U10</f>
        <v>87829</v>
      </c>
      <c r="W10" s="21">
        <f>+V10-'กำไรเบ็ดเสร็จ9เดือน (ต่อ)'!G10</f>
        <v>-168259</v>
      </c>
    </row>
    <row r="11" spans="1:23" ht="25.5" customHeight="1">
      <c r="A11" s="119" t="s">
        <v>73</v>
      </c>
      <c r="G11" s="120"/>
      <c r="H11" s="120"/>
      <c r="I11" s="120"/>
      <c r="J11" s="120"/>
      <c r="K11" s="120"/>
      <c r="L11" s="120"/>
      <c r="M11" s="120"/>
      <c r="P11" s="17"/>
      <c r="Q11" s="17"/>
      <c r="R11" s="17"/>
      <c r="T11" s="21"/>
      <c r="U11" s="21"/>
      <c r="V11" s="21"/>
      <c r="W11" s="21"/>
    </row>
    <row r="12" spans="1:23" ht="25.5" customHeight="1">
      <c r="B12" s="119" t="s">
        <v>74</v>
      </c>
      <c r="G12" s="120"/>
      <c r="H12" s="120"/>
      <c r="I12" s="120"/>
      <c r="J12" s="120"/>
      <c r="K12" s="120"/>
      <c r="L12" s="120"/>
      <c r="M12" s="120"/>
      <c r="P12" s="17"/>
      <c r="Q12" s="17"/>
      <c r="R12" s="17"/>
      <c r="T12" s="21"/>
      <c r="U12" s="21"/>
      <c r="V12" s="21"/>
      <c r="W12" s="21"/>
    </row>
    <row r="13" spans="1:23" ht="25.5" customHeight="1">
      <c r="B13" s="119"/>
      <c r="C13" s="104" t="s">
        <v>75</v>
      </c>
      <c r="G13" s="120" t="e">
        <f>+#REF!</f>
        <v>#REF!</v>
      </c>
      <c r="H13" s="120"/>
      <c r="I13" s="120" t="e">
        <f>+#REF!</f>
        <v>#REF!</v>
      </c>
      <c r="J13" s="120"/>
      <c r="K13" s="120">
        <v>0</v>
      </c>
      <c r="L13" s="120"/>
      <c r="M13" s="120">
        <v>0</v>
      </c>
      <c r="O13" s="17">
        <v>0</v>
      </c>
      <c r="P13" s="17">
        <f>+K13-O13</f>
        <v>0</v>
      </c>
      <c r="Q13" s="17">
        <f>+K13-O13-P13</f>
        <v>0</v>
      </c>
      <c r="R13" s="17">
        <f>+Q13-'กำไรเบ็ดเสร็จ9เดือน (ต่อ)'!K12</f>
        <v>0</v>
      </c>
      <c r="T13" s="21">
        <v>-2573</v>
      </c>
      <c r="U13" s="21">
        <v>2168</v>
      </c>
      <c r="V13" s="21" t="e">
        <f>+G13-T13-U13</f>
        <v>#REF!</v>
      </c>
      <c r="W13" s="21" t="e">
        <f>+V13-'กำไรเบ็ดเสร็จ9เดือน (ต่อ)'!G12</f>
        <v>#REF!</v>
      </c>
    </row>
    <row r="14" spans="1:23" ht="25.5" customHeight="1">
      <c r="B14" s="119" t="s">
        <v>115</v>
      </c>
      <c r="E14" s="121">
        <v>8</v>
      </c>
      <c r="G14" s="120" t="e">
        <f>+#REF!</f>
        <v>#REF!</v>
      </c>
      <c r="H14" s="120"/>
      <c r="I14" s="120" t="e">
        <f>+#REF!</f>
        <v>#REF!</v>
      </c>
      <c r="J14" s="120"/>
      <c r="K14" s="120">
        <v>143498</v>
      </c>
      <c r="L14" s="120"/>
      <c r="M14" s="120" t="e">
        <f>+#REF!</f>
        <v>#REF!</v>
      </c>
      <c r="O14" s="104">
        <v>55759</v>
      </c>
      <c r="P14" s="17">
        <v>-14320</v>
      </c>
      <c r="Q14" s="17">
        <f>+K14-O14-P14</f>
        <v>102059</v>
      </c>
      <c r="R14" s="17">
        <f>+Q14-'กำไรเบ็ดเสร็จ9เดือน (ต่อ)'!K14</f>
        <v>56644</v>
      </c>
      <c r="T14" s="21">
        <v>55759</v>
      </c>
      <c r="U14" s="21">
        <v>-14320</v>
      </c>
      <c r="V14" s="21" t="e">
        <f>+G14-T14-U14</f>
        <v>#REF!</v>
      </c>
      <c r="W14" s="21" t="e">
        <f>+V14-'กำไรเบ็ดเสร็จ9เดือน (ต่อ)'!G14</f>
        <v>#REF!</v>
      </c>
    </row>
    <row r="15" spans="1:23" ht="25.5" customHeight="1">
      <c r="A15" s="104" t="s">
        <v>88</v>
      </c>
      <c r="B15" s="119"/>
      <c r="G15" s="122" t="e">
        <f>SUM(G13:G14)</f>
        <v>#REF!</v>
      </c>
      <c r="H15" s="120"/>
      <c r="I15" s="122" t="e">
        <f>SUM(I13:I14)</f>
        <v>#REF!</v>
      </c>
      <c r="J15" s="120"/>
      <c r="K15" s="122">
        <f>SUM(K13:K14)</f>
        <v>143498</v>
      </c>
      <c r="L15" s="120"/>
      <c r="M15" s="122" t="e">
        <f>SUM(M13:M14)</f>
        <v>#REF!</v>
      </c>
      <c r="O15" s="122">
        <f>SUM(O13:O14)</f>
        <v>55759</v>
      </c>
      <c r="P15" s="122">
        <f>SUM(P13:P14)</f>
        <v>-14320</v>
      </c>
      <c r="Q15" s="122">
        <f>SUM(Q13:Q14)</f>
        <v>102059</v>
      </c>
      <c r="R15" s="122">
        <f>SUM(R13:R14)</f>
        <v>56644</v>
      </c>
      <c r="T15" s="122">
        <f>SUM(T13:T14)</f>
        <v>53186</v>
      </c>
      <c r="U15" s="122">
        <f>SUM(U13:U14)</f>
        <v>-12152</v>
      </c>
      <c r="V15" s="122" t="e">
        <f>SUM(V13:V14)</f>
        <v>#REF!</v>
      </c>
      <c r="W15" s="122" t="e">
        <f>SUM(W13:W14)</f>
        <v>#REF!</v>
      </c>
    </row>
    <row r="16" spans="1:23" ht="25.5" customHeight="1">
      <c r="B16" s="119"/>
      <c r="G16" s="120"/>
      <c r="H16" s="120"/>
      <c r="I16" s="120"/>
      <c r="J16" s="120"/>
      <c r="K16" s="120"/>
      <c r="L16" s="120"/>
      <c r="M16" s="120"/>
    </row>
    <row r="17" spans="1:23" ht="25.5" customHeight="1" thickBot="1">
      <c r="A17" s="119" t="s">
        <v>76</v>
      </c>
      <c r="G17" s="123" t="e">
        <f>+G10+G15</f>
        <v>#REF!</v>
      </c>
      <c r="H17" s="120"/>
      <c r="I17" s="123" t="e">
        <f>+I10+I15</f>
        <v>#REF!</v>
      </c>
      <c r="J17" s="120"/>
      <c r="K17" s="123">
        <f>+K10+K15</f>
        <v>285612</v>
      </c>
      <c r="L17" s="120"/>
      <c r="M17" s="123" t="e">
        <f>+M10+M15</f>
        <v>#REF!</v>
      </c>
      <c r="O17" s="123">
        <f>+O10+O15</f>
        <v>56791</v>
      </c>
      <c r="P17" s="123">
        <f>+P10+P15</f>
        <v>71061</v>
      </c>
      <c r="Q17" s="123">
        <f>+Q10+Q15</f>
        <v>157760</v>
      </c>
      <c r="R17" s="123">
        <f>+R10+R15</f>
        <v>-114557</v>
      </c>
      <c r="T17" s="123">
        <f>+T10+T15</f>
        <v>106600</v>
      </c>
      <c r="U17" s="123">
        <f>+U10+U15</f>
        <v>39770</v>
      </c>
      <c r="V17" s="123" t="e">
        <f>+V10+V15</f>
        <v>#REF!</v>
      </c>
      <c r="W17" s="123" t="e">
        <f>+W10+W15</f>
        <v>#REF!</v>
      </c>
    </row>
    <row r="18" spans="1:23" ht="25.5" customHeight="1" thickTop="1">
      <c r="A18" s="119"/>
      <c r="G18" s="120"/>
      <c r="H18" s="120"/>
      <c r="I18" s="120"/>
      <c r="J18" s="120"/>
      <c r="K18" s="120"/>
      <c r="L18" s="120"/>
      <c r="M18" s="120"/>
    </row>
    <row r="19" spans="1:23" ht="25.5" customHeight="1">
      <c r="A19" s="104" t="s">
        <v>77</v>
      </c>
    </row>
    <row r="20" spans="1:23" ht="25.5" customHeight="1">
      <c r="A20" s="119"/>
      <c r="B20" s="104" t="s">
        <v>67</v>
      </c>
      <c r="G20" s="120" t="e">
        <f>+G17-G21</f>
        <v>#REF!</v>
      </c>
      <c r="H20" s="110"/>
      <c r="I20" s="120" t="e">
        <f>+I17-I21</f>
        <v>#REF!</v>
      </c>
      <c r="K20" s="120">
        <f>+K17</f>
        <v>285612</v>
      </c>
      <c r="M20" s="120" t="e">
        <f>+M17</f>
        <v>#REF!</v>
      </c>
      <c r="O20" s="104">
        <v>56791</v>
      </c>
      <c r="P20" s="17">
        <v>71061</v>
      </c>
      <c r="Q20" s="17">
        <f>+K20-O20-P20</f>
        <v>157760</v>
      </c>
      <c r="R20" s="17">
        <f>+Q20-'กำไรเบ็ดเสร็จ9เดือน (ต่อ)'!K23</f>
        <v>-105474</v>
      </c>
      <c r="T20" s="104">
        <v>97037</v>
      </c>
      <c r="U20" s="21">
        <v>37958</v>
      </c>
      <c r="V20" s="21" t="e">
        <f>+G20-T20-U20</f>
        <v>#REF!</v>
      </c>
      <c r="W20" s="21" t="e">
        <f>+V20-'กำไรเบ็ดเสร็จ9เดือน (ต่อ)'!G23</f>
        <v>#REF!</v>
      </c>
    </row>
    <row r="21" spans="1:23" ht="25.5" customHeight="1">
      <c r="A21" s="119"/>
      <c r="B21" s="104" t="s">
        <v>68</v>
      </c>
      <c r="G21" s="130">
        <f>+กำไรขาดทุน9.เดือน!G32</f>
        <v>12773</v>
      </c>
      <c r="I21" s="130">
        <f>+กำไรขาดทุน9.เดือน!I32</f>
        <v>22242</v>
      </c>
      <c r="K21" s="130">
        <v>0</v>
      </c>
      <c r="M21" s="130">
        <v>0</v>
      </c>
      <c r="O21" s="130">
        <v>0</v>
      </c>
      <c r="P21" s="130">
        <f>+K21-O21</f>
        <v>0</v>
      </c>
      <c r="Q21" s="130">
        <v>0</v>
      </c>
      <c r="R21" s="130">
        <f>+Q21-'กำไรเบ็ดเสร็จ9เดือน (ต่อ)'!K24</f>
        <v>0</v>
      </c>
      <c r="T21" s="125">
        <v>9563</v>
      </c>
      <c r="U21" s="20">
        <v>1812</v>
      </c>
      <c r="V21" s="20">
        <f>+G21-T21-U21</f>
        <v>1398</v>
      </c>
      <c r="W21" s="20">
        <f>+V21-'กำไรเบ็ดเสร็จ9เดือน (ต่อ)'!G24</f>
        <v>-5388</v>
      </c>
    </row>
    <row r="22" spans="1:23" ht="25.5" customHeight="1" thickBot="1">
      <c r="A22" s="119"/>
      <c r="G22" s="123" t="e">
        <f>SUM(G20:G21)</f>
        <v>#REF!</v>
      </c>
      <c r="I22" s="123" t="e">
        <f>SUM(I20:I21)</f>
        <v>#REF!</v>
      </c>
      <c r="K22" s="123">
        <f>SUM(K20:K21)</f>
        <v>285612</v>
      </c>
      <c r="M22" s="123" t="e">
        <f>SUM(M20:M21)</f>
        <v>#REF!</v>
      </c>
      <c r="O22" s="123">
        <f>SUM(O20:O21)</f>
        <v>56791</v>
      </c>
      <c r="P22" s="123">
        <f>SUM(P20:P21)</f>
        <v>71061</v>
      </c>
      <c r="Q22" s="123">
        <f>SUM(Q20:Q21)</f>
        <v>157760</v>
      </c>
      <c r="R22" s="123">
        <f>SUM(R20:R21)</f>
        <v>-105474</v>
      </c>
      <c r="T22" s="123">
        <f>SUM(T20:T21)</f>
        <v>106600</v>
      </c>
      <c r="U22" s="123">
        <f>SUM(U20:U21)</f>
        <v>39770</v>
      </c>
      <c r="V22" s="123" t="e">
        <f>SUM(V20:V21)</f>
        <v>#REF!</v>
      </c>
      <c r="W22" s="123" t="e">
        <f>SUM(W20:W21)</f>
        <v>#REF!</v>
      </c>
    </row>
    <row r="23" spans="1:23" ht="23.85" customHeight="1" thickTop="1"/>
    <row r="32" spans="1:23" ht="31.5" customHeight="1"/>
    <row r="33" spans="1:13" ht="30.75" customHeight="1"/>
    <row r="34" spans="1:13" ht="31.5" customHeight="1">
      <c r="A34" s="124" t="s">
        <v>32</v>
      </c>
      <c r="B34" s="119"/>
    </row>
    <row r="35" spans="1:13" ht="23.85" customHeight="1">
      <c r="A35" s="119"/>
      <c r="B35" s="119"/>
      <c r="G35" s="82" t="e">
        <f>+G17-G22</f>
        <v>#REF!</v>
      </c>
      <c r="H35" s="82"/>
      <c r="I35" s="82" t="e">
        <f>+I17-I22</f>
        <v>#REF!</v>
      </c>
      <c r="J35" s="82"/>
      <c r="K35" s="82">
        <f>+K17-K22</f>
        <v>0</v>
      </c>
      <c r="L35" s="82"/>
      <c r="M35" s="82" t="e">
        <f>+M17-M22</f>
        <v>#REF!</v>
      </c>
    </row>
    <row r="36" spans="1:13" ht="27" customHeight="1"/>
    <row r="37" spans="1:13" ht="23.85" customHeight="1">
      <c r="E37" s="104" t="s">
        <v>59</v>
      </c>
      <c r="G37" s="23"/>
      <c r="H37" s="23"/>
      <c r="I37" s="23"/>
      <c r="J37" s="23"/>
      <c r="K37" s="23"/>
      <c r="L37" s="23"/>
      <c r="M37" s="23"/>
    </row>
    <row r="38" spans="1:13" ht="23.85" customHeight="1">
      <c r="E38" s="104" t="s">
        <v>60</v>
      </c>
      <c r="G38" s="25"/>
      <c r="H38" s="25"/>
      <c r="I38" s="25"/>
      <c r="J38" s="25"/>
      <c r="K38" s="25"/>
      <c r="L38" s="25"/>
      <c r="M38" s="25"/>
    </row>
    <row r="39" spans="1:13" ht="23.85" customHeight="1">
      <c r="E39" s="104" t="s">
        <v>61</v>
      </c>
      <c r="G39" s="64"/>
      <c r="H39" s="84"/>
      <c r="I39" s="84"/>
      <c r="J39" s="84"/>
      <c r="K39" s="84"/>
      <c r="L39" s="84"/>
      <c r="M39" s="84"/>
    </row>
    <row r="40" spans="1:13" ht="23.85" customHeight="1">
      <c r="E40" s="104" t="s">
        <v>52</v>
      </c>
      <c r="G40" s="104">
        <f>SUM(G37:G39)</f>
        <v>0</v>
      </c>
      <c r="I40" s="104">
        <f>SUM(I37:I39)</f>
        <v>0</v>
      </c>
      <c r="K40" s="104">
        <f>SUM(K37:K39)</f>
        <v>0</v>
      </c>
      <c r="M40" s="104">
        <f>SUM(M37:M39)</f>
        <v>0</v>
      </c>
    </row>
    <row r="41" spans="1:13" ht="23.85" customHeight="1" thickBot="1">
      <c r="E41" s="104" t="s">
        <v>51</v>
      </c>
      <c r="G41" s="126">
        <f>+G40-G10</f>
        <v>-193165</v>
      </c>
      <c r="H41" s="126">
        <f>+H40-H10</f>
        <v>0</v>
      </c>
      <c r="I41" s="126" t="e">
        <f>+I40-I20</f>
        <v>#REF!</v>
      </c>
      <c r="J41" s="126">
        <f>+J40-J10</f>
        <v>0</v>
      </c>
      <c r="K41" s="126">
        <f>+K40-K10</f>
        <v>-142114</v>
      </c>
      <c r="L41" s="126">
        <f>+L40-L10</f>
        <v>0</v>
      </c>
      <c r="M41" s="126">
        <f>+M40-M10</f>
        <v>-204805</v>
      </c>
    </row>
    <row r="42" spans="1:13" ht="23.85" customHeight="1" thickTop="1"/>
  </sheetData>
  <mergeCells count="3">
    <mergeCell ref="O6:R6"/>
    <mergeCell ref="T6:W6"/>
    <mergeCell ref="G7:I7"/>
  </mergeCells>
  <pageMargins left="0.70866141732283472" right="0" top="0.38" bottom="0.33" header="0.5" footer="0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indexed="11"/>
  </sheetPr>
  <dimension ref="A1:P145"/>
  <sheetViews>
    <sheetView view="pageBreakPreview" topLeftCell="A4" zoomScale="55" zoomScaleSheetLayoutView="55" workbookViewId="0">
      <pane xSplit="4" ySplit="5" topLeftCell="E9" activePane="bottomRight" state="frozen"/>
      <selection activeCell="D37" sqref="D37"/>
      <selection pane="topRight" activeCell="D37" sqref="D37"/>
      <selection pane="bottomLeft" activeCell="D37" sqref="D37"/>
      <selection pane="bottomRight" activeCell="E10" sqref="E10"/>
    </sheetView>
  </sheetViews>
  <sheetFormatPr defaultColWidth="12" defaultRowHeight="21" customHeight="1"/>
  <cols>
    <col min="1" max="3" width="3" style="3" customWidth="1"/>
    <col min="4" max="4" width="65.83203125" style="3" customWidth="1"/>
    <col min="5" max="5" width="15.33203125" style="3" customWidth="1"/>
    <col min="6" max="6" width="1.83203125" style="3" customWidth="1"/>
    <col min="7" max="7" width="15.33203125" style="3" customWidth="1"/>
    <col min="8" max="8" width="1.83203125" style="3" customWidth="1"/>
    <col min="9" max="9" width="15.33203125" style="3" customWidth="1"/>
    <col min="10" max="10" width="1.83203125" style="3" customWidth="1"/>
    <col min="11" max="11" width="15.33203125" style="103" customWidth="1"/>
    <col min="12" max="12" width="3.33203125" style="103" customWidth="1"/>
    <col min="13" max="13" width="24.33203125" style="3" customWidth="1"/>
    <col min="14" max="14" width="4.1640625" style="3" customWidth="1"/>
    <col min="15" max="15" width="3.33203125" style="3" customWidth="1"/>
    <col min="16" max="16384" width="12" style="3"/>
  </cols>
  <sheetData>
    <row r="1" spans="1:13" ht="22.5" customHeight="1">
      <c r="K1" s="92" t="s">
        <v>29</v>
      </c>
      <c r="L1" s="92"/>
    </row>
    <row r="2" spans="1:13" ht="22.5" customHeight="1">
      <c r="K2" s="92" t="s">
        <v>30</v>
      </c>
      <c r="L2" s="92"/>
    </row>
    <row r="3" spans="1:13" ht="21.75" customHeight="1">
      <c r="A3" s="427" t="s">
        <v>12</v>
      </c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8"/>
    </row>
    <row r="4" spans="1:13" ht="21.75" customHeight="1">
      <c r="A4" s="427" t="s">
        <v>140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8"/>
    </row>
    <row r="5" spans="1:13" ht="21.75" customHeight="1">
      <c r="A5" s="427" t="e">
        <f>+#REF!</f>
        <v>#REF!</v>
      </c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8"/>
    </row>
    <row r="6" spans="1:13" ht="21.95" customHeight="1">
      <c r="A6" s="99"/>
      <c r="B6" s="48"/>
      <c r="C6" s="48"/>
      <c r="D6" s="48"/>
      <c r="E6" s="425" t="s">
        <v>28</v>
      </c>
      <c r="F6" s="425"/>
      <c r="G6" s="425"/>
      <c r="H6" s="425"/>
      <c r="I6" s="425"/>
      <c r="J6" s="425"/>
      <c r="K6" s="425"/>
      <c r="L6" s="100"/>
    </row>
    <row r="7" spans="1:13" ht="21.95" customHeight="1">
      <c r="A7" s="99"/>
      <c r="B7" s="48"/>
      <c r="C7" s="48"/>
      <c r="D7" s="48"/>
      <c r="E7" s="51" t="s">
        <v>0</v>
      </c>
      <c r="F7" s="51"/>
      <c r="G7" s="51"/>
      <c r="H7" s="49"/>
      <c r="I7" s="426" t="s">
        <v>27</v>
      </c>
      <c r="J7" s="426"/>
      <c r="K7" s="426"/>
      <c r="L7" s="52"/>
    </row>
    <row r="8" spans="1:13" ht="21.95" customHeight="1">
      <c r="A8" s="99"/>
      <c r="B8" s="48"/>
      <c r="C8" s="48"/>
      <c r="D8" s="48"/>
      <c r="E8" s="30">
        <v>2556</v>
      </c>
      <c r="F8" s="52"/>
      <c r="G8" s="30">
        <v>2555</v>
      </c>
      <c r="H8" s="29"/>
      <c r="I8" s="30">
        <f>+E8</f>
        <v>2556</v>
      </c>
      <c r="J8" s="52"/>
      <c r="K8" s="30">
        <f>+G8</f>
        <v>2555</v>
      </c>
      <c r="L8" s="29"/>
    </row>
    <row r="9" spans="1:13" ht="21.6" customHeight="1">
      <c r="A9" s="70" t="s">
        <v>9</v>
      </c>
      <c r="E9" s="4"/>
      <c r="F9" s="4"/>
      <c r="G9" s="4"/>
      <c r="H9" s="4"/>
      <c r="I9" s="4"/>
      <c r="J9" s="4"/>
      <c r="K9" s="9"/>
      <c r="L9" s="9"/>
    </row>
    <row r="10" spans="1:13" ht="21.6" customHeight="1">
      <c r="B10" s="1" t="s">
        <v>33</v>
      </c>
      <c r="E10" s="4">
        <v>24743</v>
      </c>
      <c r="F10" s="4"/>
      <c r="G10" s="4">
        <v>62218</v>
      </c>
      <c r="H10" s="4"/>
      <c r="I10" s="4">
        <v>16075</v>
      </c>
      <c r="J10" s="4"/>
      <c r="K10" s="4">
        <f>+กำไรขาดทุน9เดือน!M29</f>
        <v>222096</v>
      </c>
      <c r="L10" s="4"/>
    </row>
    <row r="11" spans="1:13" ht="21.6" customHeight="1">
      <c r="B11" s="101" t="s">
        <v>86</v>
      </c>
      <c r="E11" s="4"/>
      <c r="F11" s="4"/>
      <c r="G11" s="4"/>
      <c r="H11" s="4"/>
      <c r="I11" s="4"/>
      <c r="J11" s="4"/>
      <c r="K11" s="4"/>
      <c r="L11" s="4"/>
    </row>
    <row r="12" spans="1:13" ht="21.6" customHeight="1">
      <c r="B12" s="2"/>
      <c r="C12" s="3" t="s">
        <v>111</v>
      </c>
      <c r="E12" s="4"/>
      <c r="F12" s="4"/>
      <c r="G12" s="4">
        <v>0</v>
      </c>
      <c r="H12" s="4"/>
      <c r="I12" s="4">
        <v>0</v>
      </c>
      <c r="J12" s="4"/>
      <c r="K12" s="4">
        <v>0</v>
      </c>
      <c r="L12" s="4"/>
      <c r="M12" s="65"/>
    </row>
    <row r="13" spans="1:13" ht="21.6" customHeight="1">
      <c r="B13" s="2"/>
      <c r="C13" s="3" t="s">
        <v>143</v>
      </c>
      <c r="E13" s="4">
        <v>0</v>
      </c>
      <c r="F13" s="4"/>
      <c r="G13" s="4">
        <v>-66</v>
      </c>
      <c r="H13" s="4"/>
      <c r="I13" s="4">
        <v>0</v>
      </c>
      <c r="J13" s="4"/>
      <c r="K13" s="4">
        <v>-180</v>
      </c>
      <c r="L13" s="4"/>
      <c r="M13" s="65"/>
    </row>
    <row r="14" spans="1:13" ht="21.6" customHeight="1">
      <c r="B14" s="2"/>
      <c r="C14" s="3" t="s">
        <v>135</v>
      </c>
      <c r="E14" s="4">
        <v>9215</v>
      </c>
      <c r="F14" s="4"/>
      <c r="G14" s="4">
        <v>3726</v>
      </c>
      <c r="H14" s="4"/>
      <c r="I14" s="4">
        <v>2000</v>
      </c>
      <c r="J14" s="4"/>
      <c r="K14" s="4">
        <v>6082</v>
      </c>
      <c r="L14" s="4"/>
      <c r="M14" s="65"/>
    </row>
    <row r="15" spans="1:13" ht="21.6" customHeight="1">
      <c r="B15" s="2"/>
      <c r="C15" s="3" t="s">
        <v>58</v>
      </c>
      <c r="E15" s="4">
        <v>0</v>
      </c>
      <c r="F15" s="4"/>
      <c r="G15" s="4">
        <v>1476</v>
      </c>
      <c r="H15" s="4"/>
      <c r="I15" s="4">
        <v>0</v>
      </c>
      <c r="J15" s="4"/>
      <c r="K15" s="4">
        <v>0</v>
      </c>
      <c r="L15" s="4"/>
      <c r="M15" s="65"/>
    </row>
    <row r="16" spans="1:13" ht="21.6" customHeight="1">
      <c r="C16" s="2" t="s">
        <v>48</v>
      </c>
      <c r="E16" s="4">
        <v>75449</v>
      </c>
      <c r="F16" s="4"/>
      <c r="G16" s="4">
        <v>57145</v>
      </c>
      <c r="H16" s="4"/>
      <c r="I16" s="4">
        <v>43484</v>
      </c>
      <c r="J16" s="4"/>
      <c r="K16" s="4">
        <v>30617</v>
      </c>
      <c r="L16" s="4"/>
      <c r="M16" s="65"/>
    </row>
    <row r="17" spans="2:15" ht="21.6" customHeight="1">
      <c r="C17" s="1" t="s">
        <v>7</v>
      </c>
      <c r="E17" s="4">
        <v>10761</v>
      </c>
      <c r="F17" s="4"/>
      <c r="G17" s="4">
        <v>8068</v>
      </c>
      <c r="H17" s="4"/>
      <c r="I17" s="4">
        <v>9101</v>
      </c>
      <c r="J17" s="4"/>
      <c r="K17" s="4">
        <v>6568</v>
      </c>
      <c r="L17" s="4"/>
      <c r="M17" s="65"/>
    </row>
    <row r="18" spans="2:15" ht="21.6" customHeight="1">
      <c r="C18" s="1" t="s">
        <v>49</v>
      </c>
      <c r="E18" s="4">
        <v>-4</v>
      </c>
      <c r="F18" s="4"/>
      <c r="G18" s="9">
        <v>-4</v>
      </c>
      <c r="H18" s="4"/>
      <c r="I18" s="9">
        <v>-4</v>
      </c>
      <c r="J18" s="4"/>
      <c r="K18" s="9">
        <v>-4</v>
      </c>
      <c r="L18" s="9"/>
      <c r="M18" s="65"/>
      <c r="N18" s="23"/>
      <c r="O18" s="23"/>
    </row>
    <row r="19" spans="2:15" ht="21.6" customHeight="1">
      <c r="C19" s="1" t="s">
        <v>99</v>
      </c>
      <c r="E19" s="9"/>
      <c r="F19" s="4"/>
      <c r="G19" s="9">
        <v>0</v>
      </c>
      <c r="H19" s="4"/>
      <c r="I19" s="9">
        <v>0</v>
      </c>
      <c r="J19" s="4"/>
      <c r="K19" s="9">
        <v>0</v>
      </c>
      <c r="L19" s="9"/>
      <c r="M19" s="65"/>
      <c r="N19" s="23"/>
      <c r="O19" s="23"/>
    </row>
    <row r="20" spans="2:15" ht="21.6" customHeight="1">
      <c r="C20" s="1" t="s">
        <v>100</v>
      </c>
      <c r="E20" s="4"/>
      <c r="F20" s="4"/>
      <c r="G20" s="9">
        <v>0</v>
      </c>
      <c r="H20" s="4"/>
      <c r="I20" s="9">
        <v>0</v>
      </c>
      <c r="J20" s="4"/>
      <c r="K20" s="9">
        <v>0</v>
      </c>
      <c r="L20" s="9"/>
      <c r="M20" s="65"/>
      <c r="N20" s="23"/>
      <c r="O20" s="23"/>
    </row>
    <row r="21" spans="2:15" ht="21.6" customHeight="1">
      <c r="C21" s="1" t="s">
        <v>55</v>
      </c>
      <c r="E21" s="4"/>
      <c r="F21" s="4"/>
      <c r="G21" s="9">
        <v>0</v>
      </c>
      <c r="H21" s="4"/>
      <c r="I21" s="9">
        <v>0</v>
      </c>
      <c r="J21" s="4"/>
      <c r="K21" s="9">
        <v>0</v>
      </c>
      <c r="L21" s="9"/>
      <c r="M21" s="65"/>
      <c r="N21" s="23"/>
      <c r="O21" s="23"/>
    </row>
    <row r="22" spans="2:15" ht="21.6" customHeight="1">
      <c r="C22" s="1" t="s">
        <v>101</v>
      </c>
      <c r="E22" s="9"/>
      <c r="F22" s="4"/>
      <c r="G22" s="9">
        <v>0</v>
      </c>
      <c r="H22" s="4"/>
      <c r="I22" s="9">
        <v>0</v>
      </c>
      <c r="J22" s="4"/>
      <c r="K22" s="9">
        <v>0</v>
      </c>
      <c r="L22" s="9"/>
      <c r="M22" s="65"/>
      <c r="N22" s="23"/>
      <c r="O22" s="23"/>
    </row>
    <row r="23" spans="2:15" ht="21.6" customHeight="1">
      <c r="C23" s="1" t="s">
        <v>102</v>
      </c>
      <c r="E23" s="9"/>
      <c r="F23" s="4"/>
      <c r="G23" s="9">
        <v>0</v>
      </c>
      <c r="H23" s="4"/>
      <c r="I23" s="9">
        <v>0</v>
      </c>
      <c r="J23" s="4"/>
      <c r="K23" s="9">
        <v>0</v>
      </c>
      <c r="L23" s="9"/>
      <c r="M23" s="65"/>
      <c r="N23" s="23"/>
      <c r="O23" s="23"/>
    </row>
    <row r="24" spans="2:15" ht="21.6" customHeight="1">
      <c r="C24" s="1" t="s">
        <v>103</v>
      </c>
      <c r="E24" s="4"/>
      <c r="F24" s="4"/>
      <c r="G24" s="9">
        <v>0</v>
      </c>
      <c r="H24" s="4"/>
      <c r="I24" s="9">
        <v>0</v>
      </c>
      <c r="J24" s="4"/>
      <c r="K24" s="9">
        <v>0</v>
      </c>
      <c r="L24" s="9"/>
      <c r="M24" s="65"/>
      <c r="N24" s="23"/>
      <c r="O24" s="23"/>
    </row>
    <row r="25" spans="2:15" ht="21.6" customHeight="1">
      <c r="C25" s="1" t="s">
        <v>123</v>
      </c>
      <c r="E25" s="4"/>
      <c r="F25" s="4"/>
      <c r="G25" s="9">
        <v>0</v>
      </c>
      <c r="H25" s="4"/>
      <c r="I25" s="9">
        <v>0</v>
      </c>
      <c r="J25" s="4"/>
      <c r="K25" s="9">
        <v>0</v>
      </c>
      <c r="L25" s="9"/>
      <c r="M25" s="65"/>
      <c r="N25" s="23"/>
      <c r="O25" s="23"/>
    </row>
    <row r="26" spans="2:15" ht="21.6" customHeight="1">
      <c r="C26" s="1" t="s">
        <v>65</v>
      </c>
      <c r="E26" s="4">
        <v>-218</v>
      </c>
      <c r="F26" s="4"/>
      <c r="G26" s="10">
        <v>-61</v>
      </c>
      <c r="H26" s="4"/>
      <c r="I26" s="10">
        <v>-218</v>
      </c>
      <c r="J26" s="4"/>
      <c r="K26" s="9">
        <v>-61</v>
      </c>
      <c r="L26" s="9"/>
    </row>
    <row r="27" spans="2:15" ht="21.6" customHeight="1">
      <c r="C27" s="1" t="s">
        <v>145</v>
      </c>
      <c r="E27" s="4">
        <v>-17166</v>
      </c>
      <c r="F27" s="4"/>
      <c r="G27" s="10">
        <v>0</v>
      </c>
      <c r="H27" s="4"/>
      <c r="I27" s="10">
        <v>-17166</v>
      </c>
      <c r="J27" s="4"/>
      <c r="K27" s="9">
        <v>0</v>
      </c>
      <c r="L27" s="9"/>
    </row>
    <row r="28" spans="2:15" ht="21.6" customHeight="1">
      <c r="C28" s="1" t="s">
        <v>116</v>
      </c>
      <c r="E28" s="4">
        <v>-323</v>
      </c>
      <c r="F28" s="4"/>
      <c r="G28" s="9">
        <v>-484</v>
      </c>
      <c r="H28" s="4"/>
      <c r="I28" s="9">
        <v>-97</v>
      </c>
      <c r="J28" s="4"/>
      <c r="K28" s="9">
        <v>-494</v>
      </c>
      <c r="L28" s="9"/>
    </row>
    <row r="29" spans="2:15" ht="21.6" customHeight="1">
      <c r="C29" s="1" t="s">
        <v>92</v>
      </c>
      <c r="E29" s="4">
        <v>4011</v>
      </c>
      <c r="F29" s="4"/>
      <c r="G29" s="9">
        <v>3721</v>
      </c>
      <c r="H29" s="4"/>
      <c r="I29" s="9">
        <v>3300</v>
      </c>
      <c r="J29" s="138"/>
      <c r="K29" s="9">
        <v>2850</v>
      </c>
      <c r="L29" s="9"/>
    </row>
    <row r="30" spans="2:15" ht="21.6" customHeight="1">
      <c r="C30" s="2" t="s">
        <v>47</v>
      </c>
      <c r="E30" s="4">
        <v>-816</v>
      </c>
      <c r="F30" s="4"/>
      <c r="G30" s="31">
        <v>-23597</v>
      </c>
      <c r="H30" s="6"/>
      <c r="I30" s="10">
        <v>0</v>
      </c>
      <c r="J30" s="6"/>
      <c r="K30" s="10">
        <v>0</v>
      </c>
      <c r="L30" s="10"/>
    </row>
    <row r="31" spans="2:15" ht="21.6" customHeight="1">
      <c r="B31" s="2" t="s">
        <v>13</v>
      </c>
      <c r="C31" s="70"/>
      <c r="E31" s="11"/>
      <c r="F31" s="4"/>
      <c r="G31" s="11"/>
      <c r="H31" s="4"/>
      <c r="I31" s="11"/>
      <c r="J31" s="4"/>
      <c r="K31" s="11"/>
      <c r="L31" s="6"/>
    </row>
    <row r="32" spans="2:15" ht="21.6" customHeight="1">
      <c r="C32" s="70" t="s">
        <v>23</v>
      </c>
      <c r="E32" s="6">
        <f>SUM(E10:E30)</f>
        <v>105652</v>
      </c>
      <c r="F32" s="6"/>
      <c r="G32" s="6">
        <f>SUM(G10:G30)</f>
        <v>112142</v>
      </c>
      <c r="H32" s="6"/>
      <c r="I32" s="6">
        <f>SUM(I10:I30)</f>
        <v>56475</v>
      </c>
      <c r="J32" s="6"/>
      <c r="K32" s="6">
        <f>SUM(K10:K30)</f>
        <v>267474</v>
      </c>
      <c r="L32" s="6"/>
    </row>
    <row r="33" spans="1:16" ht="21.6" customHeight="1">
      <c r="B33" s="3" t="s">
        <v>93</v>
      </c>
      <c r="E33" s="4"/>
      <c r="F33" s="4"/>
      <c r="G33" s="4"/>
      <c r="H33" s="4"/>
      <c r="I33" s="4"/>
      <c r="J33" s="4"/>
      <c r="K33" s="4"/>
      <c r="L33" s="4"/>
    </row>
    <row r="34" spans="1:16" ht="21.6" customHeight="1">
      <c r="D34" s="3" t="s">
        <v>21</v>
      </c>
      <c r="E34" s="4">
        <v>136552</v>
      </c>
      <c r="F34" s="4"/>
      <c r="G34" s="4">
        <v>279140</v>
      </c>
      <c r="H34" s="4"/>
      <c r="I34" s="4">
        <v>137084</v>
      </c>
      <c r="J34" s="4"/>
      <c r="K34" s="4">
        <v>260993</v>
      </c>
      <c r="L34" s="4"/>
      <c r="M34" s="65"/>
    </row>
    <row r="35" spans="1:16" ht="21.6" customHeight="1">
      <c r="D35" s="3" t="s">
        <v>90</v>
      </c>
      <c r="E35" s="4">
        <v>10591</v>
      </c>
      <c r="F35" s="4"/>
      <c r="G35" s="4">
        <v>-6157</v>
      </c>
      <c r="H35" s="4"/>
      <c r="I35" s="4">
        <v>11567</v>
      </c>
      <c r="J35" s="4"/>
      <c r="K35" s="4">
        <v>-4172</v>
      </c>
      <c r="L35" s="4"/>
      <c r="M35" s="65"/>
    </row>
    <row r="36" spans="1:16" ht="21.6" customHeight="1">
      <c r="D36" s="3" t="s">
        <v>22</v>
      </c>
      <c r="E36" s="4">
        <v>-24543</v>
      </c>
      <c r="F36" s="4"/>
      <c r="G36" s="4">
        <v>-98219</v>
      </c>
      <c r="H36" s="4"/>
      <c r="I36" s="4">
        <v>-20021</v>
      </c>
      <c r="J36" s="4"/>
      <c r="K36" s="4">
        <v>-75705</v>
      </c>
      <c r="L36" s="4"/>
      <c r="M36" s="65"/>
    </row>
    <row r="37" spans="1:16" ht="21.6" customHeight="1">
      <c r="D37" s="3" t="s">
        <v>1</v>
      </c>
      <c r="E37" s="4">
        <v>3119</v>
      </c>
      <c r="F37" s="4"/>
      <c r="G37" s="4">
        <v>-17172</v>
      </c>
      <c r="H37" s="4"/>
      <c r="I37" s="4">
        <v>3233</v>
      </c>
      <c r="J37" s="4"/>
      <c r="K37" s="4">
        <v>-8755</v>
      </c>
      <c r="L37" s="4"/>
      <c r="M37" s="4"/>
      <c r="P37" s="4"/>
    </row>
    <row r="38" spans="1:16" ht="21.6" customHeight="1">
      <c r="D38" s="3" t="s">
        <v>14</v>
      </c>
      <c r="E38" s="4">
        <v>-347</v>
      </c>
      <c r="F38" s="4"/>
      <c r="G38" s="4">
        <v>11</v>
      </c>
      <c r="H38" s="4"/>
      <c r="I38" s="4">
        <v>0</v>
      </c>
      <c r="J38" s="4"/>
      <c r="K38" s="4">
        <v>11</v>
      </c>
      <c r="L38" s="4"/>
      <c r="M38" s="137"/>
    </row>
    <row r="39" spans="1:16" ht="21.6" customHeight="1">
      <c r="B39" s="2" t="s">
        <v>81</v>
      </c>
      <c r="E39" s="4"/>
      <c r="F39" s="4"/>
      <c r="G39" s="4"/>
      <c r="H39" s="4"/>
      <c r="I39" s="4"/>
      <c r="J39" s="4"/>
      <c r="K39" s="4"/>
      <c r="L39" s="4"/>
      <c r="M39" s="137"/>
    </row>
    <row r="40" spans="1:16" ht="21.6" customHeight="1">
      <c r="D40" s="3" t="s">
        <v>16</v>
      </c>
      <c r="E40" s="4">
        <v>3764</v>
      </c>
      <c r="F40" s="4"/>
      <c r="G40" s="4">
        <v>17987</v>
      </c>
      <c r="H40" s="4"/>
      <c r="I40" s="4">
        <v>14629</v>
      </c>
      <c r="J40" s="4"/>
      <c r="K40" s="4">
        <v>21041</v>
      </c>
      <c r="L40" s="4"/>
      <c r="M40" s="65"/>
    </row>
    <row r="41" spans="1:16" ht="21.6" customHeight="1">
      <c r="D41" s="3" t="s">
        <v>25</v>
      </c>
      <c r="E41" s="4">
        <v>-66523</v>
      </c>
      <c r="F41" s="4"/>
      <c r="G41" s="4">
        <v>-175031</v>
      </c>
      <c r="H41" s="4"/>
      <c r="I41" s="4">
        <v>-50565</v>
      </c>
      <c r="J41" s="4"/>
      <c r="K41" s="4">
        <v>-154989</v>
      </c>
      <c r="L41" s="4"/>
      <c r="M41" s="65"/>
    </row>
    <row r="42" spans="1:16" ht="21.6" customHeight="1">
      <c r="D42" s="3" t="s">
        <v>3</v>
      </c>
      <c r="E42" s="4">
        <v>-2454</v>
      </c>
      <c r="F42" s="4"/>
      <c r="G42" s="4">
        <v>-1394</v>
      </c>
      <c r="H42" s="4"/>
      <c r="I42" s="4">
        <v>-2157</v>
      </c>
      <c r="J42" s="4"/>
      <c r="K42" s="4">
        <v>-272</v>
      </c>
      <c r="L42" s="4"/>
      <c r="M42" s="4"/>
      <c r="P42" s="4"/>
    </row>
    <row r="43" spans="1:16" ht="21.6" customHeight="1">
      <c r="D43" s="3" t="s">
        <v>15</v>
      </c>
      <c r="E43" s="6">
        <v>260</v>
      </c>
      <c r="F43" s="6"/>
      <c r="G43" s="6">
        <v>6</v>
      </c>
      <c r="H43" s="6"/>
      <c r="I43" s="6">
        <v>260</v>
      </c>
      <c r="J43" s="6"/>
      <c r="K43" s="6">
        <v>6</v>
      </c>
      <c r="L43" s="6"/>
      <c r="M43" s="137"/>
    </row>
    <row r="44" spans="1:16" ht="21.6" customHeight="1">
      <c r="C44" s="139" t="s">
        <v>66</v>
      </c>
      <c r="E44" s="46">
        <v>0</v>
      </c>
      <c r="F44" s="6"/>
      <c r="G44" s="46">
        <v>0</v>
      </c>
      <c r="H44" s="6"/>
      <c r="I44" s="46">
        <v>0</v>
      </c>
      <c r="J44" s="6"/>
      <c r="K44" s="46">
        <v>0</v>
      </c>
      <c r="L44" s="4"/>
      <c r="M44" s="137"/>
    </row>
    <row r="45" spans="1:16" ht="21.6" customHeight="1">
      <c r="B45" s="3" t="s">
        <v>94</v>
      </c>
      <c r="C45" s="2"/>
      <c r="E45" s="7">
        <f>SUM(E32:E44)</f>
        <v>166071</v>
      </c>
      <c r="F45" s="4"/>
      <c r="G45" s="7">
        <f>SUM(G32:G44)</f>
        <v>111313</v>
      </c>
      <c r="H45" s="4"/>
      <c r="I45" s="7">
        <f>SUM(I32:I44)</f>
        <v>150505</v>
      </c>
      <c r="J45" s="4"/>
      <c r="K45" s="7">
        <f>SUM(K32:K44)</f>
        <v>305632</v>
      </c>
      <c r="L45" s="4"/>
      <c r="M45" s="65"/>
    </row>
    <row r="46" spans="1:16" ht="2.25" customHeight="1">
      <c r="A46" s="2"/>
      <c r="E46" s="6"/>
      <c r="F46" s="4"/>
      <c r="G46" s="6"/>
      <c r="H46" s="4"/>
      <c r="I46" s="6"/>
      <c r="J46" s="4"/>
      <c r="K46" s="6"/>
      <c r="L46" s="6"/>
      <c r="M46" s="65"/>
    </row>
    <row r="47" spans="1:16" ht="24.75" customHeight="1">
      <c r="A47" s="2"/>
      <c r="E47" s="6"/>
      <c r="F47" s="4"/>
      <c r="G47" s="6"/>
      <c r="H47" s="4"/>
      <c r="I47" s="6"/>
      <c r="J47" s="4"/>
      <c r="K47" s="6"/>
      <c r="L47" s="6"/>
      <c r="M47" s="65"/>
    </row>
    <row r="48" spans="1:16" ht="27" customHeight="1">
      <c r="A48" s="2"/>
      <c r="E48" s="6"/>
      <c r="F48" s="4"/>
      <c r="G48" s="6"/>
      <c r="H48" s="4"/>
      <c r="I48" s="6"/>
      <c r="J48" s="4"/>
      <c r="K48" s="6"/>
      <c r="L48" s="6"/>
      <c r="M48" s="65"/>
    </row>
    <row r="49" spans="1:13" ht="22.5" customHeight="1">
      <c r="A49" s="68" t="s">
        <v>32</v>
      </c>
      <c r="E49" s="6"/>
      <c r="F49" s="4"/>
      <c r="G49" s="6"/>
      <c r="H49" s="4"/>
      <c r="I49" s="6"/>
      <c r="J49" s="4"/>
      <c r="K49" s="6"/>
      <c r="L49" s="6"/>
      <c r="M49" s="65"/>
    </row>
    <row r="50" spans="1:13" ht="22.5" customHeight="1">
      <c r="B50" s="48"/>
      <c r="C50" s="48"/>
      <c r="D50" s="48"/>
      <c r="E50" s="48"/>
      <c r="F50" s="48"/>
      <c r="G50" s="48"/>
      <c r="H50" s="48"/>
      <c r="I50" s="48"/>
      <c r="J50" s="48"/>
      <c r="K50" s="92" t="s">
        <v>29</v>
      </c>
      <c r="L50" s="92"/>
      <c r="M50" s="65"/>
    </row>
    <row r="51" spans="1:13" ht="18.75" customHeight="1">
      <c r="A51" s="67"/>
      <c r="B51" s="48"/>
      <c r="C51" s="48"/>
      <c r="D51" s="48"/>
      <c r="E51" s="48"/>
      <c r="F51" s="48"/>
      <c r="G51" s="48"/>
      <c r="H51" s="48"/>
      <c r="I51" s="48"/>
      <c r="J51" s="48"/>
      <c r="K51" s="92" t="s">
        <v>30</v>
      </c>
      <c r="L51" s="92"/>
    </row>
    <row r="52" spans="1:13" ht="21.75" customHeight="1">
      <c r="A52" s="427" t="s">
        <v>12</v>
      </c>
      <c r="B52" s="427"/>
      <c r="C52" s="427"/>
      <c r="D52" s="427"/>
      <c r="E52" s="427"/>
      <c r="F52" s="427"/>
      <c r="G52" s="427"/>
      <c r="H52" s="427"/>
      <c r="I52" s="427"/>
      <c r="J52" s="427"/>
      <c r="K52" s="427"/>
      <c r="L52" s="48"/>
    </row>
    <row r="53" spans="1:13" ht="21.75" customHeight="1">
      <c r="A53" s="424" t="s">
        <v>139</v>
      </c>
      <c r="B53" s="424"/>
      <c r="C53" s="424"/>
      <c r="D53" s="424"/>
      <c r="E53" s="424"/>
      <c r="F53" s="424"/>
      <c r="G53" s="424"/>
      <c r="H53" s="424"/>
      <c r="I53" s="424"/>
      <c r="J53" s="424"/>
      <c r="K53" s="424"/>
      <c r="L53" s="48"/>
    </row>
    <row r="54" spans="1:13" ht="21.75" customHeight="1">
      <c r="A54" s="424" t="e">
        <f>+A5</f>
        <v>#REF!</v>
      </c>
      <c r="B54" s="424"/>
      <c r="C54" s="424"/>
      <c r="D54" s="424"/>
      <c r="E54" s="424"/>
      <c r="F54" s="424"/>
      <c r="G54" s="424"/>
      <c r="H54" s="424"/>
      <c r="I54" s="424"/>
      <c r="J54" s="424"/>
      <c r="K54" s="424"/>
      <c r="L54" s="48"/>
    </row>
    <row r="55" spans="1:13" ht="21.95" customHeight="1">
      <c r="A55" s="99"/>
      <c r="B55" s="48"/>
      <c r="C55" s="48"/>
      <c r="D55" s="48"/>
      <c r="E55" s="425" t="s">
        <v>28</v>
      </c>
      <c r="F55" s="425"/>
      <c r="G55" s="425"/>
      <c r="H55" s="425"/>
      <c r="I55" s="425"/>
      <c r="J55" s="425"/>
      <c r="K55" s="425"/>
      <c r="L55" s="100"/>
    </row>
    <row r="56" spans="1:13" ht="21.95" customHeight="1">
      <c r="A56" s="99"/>
      <c r="B56" s="48"/>
      <c r="C56" s="48"/>
      <c r="D56" s="48"/>
      <c r="E56" s="51" t="s">
        <v>0</v>
      </c>
      <c r="F56" s="51"/>
      <c r="G56" s="51"/>
      <c r="H56" s="49"/>
      <c r="I56" s="426" t="str">
        <f>+I7</f>
        <v>งบการเงินเฉพาะกิจการ</v>
      </c>
      <c r="J56" s="426"/>
      <c r="K56" s="426"/>
      <c r="L56" s="52"/>
    </row>
    <row r="57" spans="1:13" ht="21.95" customHeight="1">
      <c r="E57" s="30">
        <f>+E8</f>
        <v>2556</v>
      </c>
      <c r="F57" s="52"/>
      <c r="G57" s="30">
        <f>+G8</f>
        <v>2555</v>
      </c>
      <c r="H57" s="29"/>
      <c r="I57" s="30">
        <f>+I8</f>
        <v>2556</v>
      </c>
      <c r="J57" s="52"/>
      <c r="K57" s="30">
        <f>+K8</f>
        <v>2555</v>
      </c>
      <c r="L57" s="29"/>
    </row>
    <row r="58" spans="1:13" ht="21.6" customHeight="1">
      <c r="C58" s="3" t="s">
        <v>34</v>
      </c>
      <c r="E58" s="4">
        <v>-13217</v>
      </c>
      <c r="F58" s="4"/>
      <c r="G58" s="4">
        <v>-6470</v>
      </c>
      <c r="H58" s="4"/>
      <c r="I58" s="4">
        <v>-11718</v>
      </c>
      <c r="J58" s="4"/>
      <c r="K58" s="4">
        <v>-5045</v>
      </c>
      <c r="L58" s="4"/>
      <c r="M58" s="65"/>
    </row>
    <row r="59" spans="1:13" ht="21.6" customHeight="1">
      <c r="C59" s="3" t="s">
        <v>35</v>
      </c>
      <c r="E59" s="4">
        <v>-880</v>
      </c>
      <c r="F59" s="4"/>
      <c r="G59" s="4">
        <v>-882</v>
      </c>
      <c r="H59" s="4"/>
      <c r="I59" s="4">
        <v>-874</v>
      </c>
      <c r="J59" s="4"/>
      <c r="K59" s="4">
        <v>-840</v>
      </c>
      <c r="L59" s="4"/>
      <c r="M59" s="65"/>
    </row>
    <row r="60" spans="1:13" ht="21.6" customHeight="1">
      <c r="C60" s="3" t="s">
        <v>46</v>
      </c>
      <c r="E60" s="4">
        <v>-2353</v>
      </c>
      <c r="F60" s="4"/>
      <c r="G60" s="4">
        <v>-2573</v>
      </c>
      <c r="H60" s="4"/>
      <c r="I60" s="4">
        <v>0</v>
      </c>
      <c r="J60" s="4"/>
      <c r="K60" s="4">
        <v>0</v>
      </c>
      <c r="L60" s="4"/>
      <c r="M60" s="65"/>
    </row>
    <row r="61" spans="1:13" ht="21.6" customHeight="1">
      <c r="A61" s="2" t="s">
        <v>117</v>
      </c>
      <c r="E61" s="7">
        <f>SUM((E58:E60),E45)</f>
        <v>149621</v>
      </c>
      <c r="F61" s="4"/>
      <c r="G61" s="7">
        <f>SUM((G58:G60),G45)</f>
        <v>101388</v>
      </c>
      <c r="H61" s="4"/>
      <c r="I61" s="7">
        <f>SUM((I58:I60),I45)</f>
        <v>137913</v>
      </c>
      <c r="J61" s="4"/>
      <c r="K61" s="7">
        <f>SUM((K58:K60),K45)</f>
        <v>299747</v>
      </c>
      <c r="L61" s="6"/>
      <c r="M61" s="65"/>
    </row>
    <row r="62" spans="1:13" ht="21.95" customHeight="1">
      <c r="A62" s="2" t="s">
        <v>10</v>
      </c>
      <c r="E62" s="4"/>
      <c r="F62" s="9"/>
      <c r="G62" s="4"/>
      <c r="H62" s="4"/>
      <c r="I62" s="4"/>
      <c r="J62" s="4"/>
      <c r="K62" s="9"/>
      <c r="L62" s="9"/>
    </row>
    <row r="63" spans="1:13" ht="21.95" customHeight="1">
      <c r="A63" s="2"/>
      <c r="B63" s="3" t="s">
        <v>133</v>
      </c>
      <c r="E63" s="4"/>
      <c r="F63" s="9"/>
      <c r="G63" s="4">
        <v>0</v>
      </c>
      <c r="H63" s="4"/>
      <c r="I63" s="4">
        <v>0</v>
      </c>
      <c r="J63" s="4"/>
      <c r="K63" s="9"/>
      <c r="L63" s="9"/>
    </row>
    <row r="64" spans="1:13" ht="21.95" customHeight="1">
      <c r="A64" s="2"/>
      <c r="B64" s="3" t="s">
        <v>137</v>
      </c>
      <c r="E64" s="4"/>
      <c r="F64" s="9"/>
      <c r="G64" s="4">
        <v>0</v>
      </c>
      <c r="H64" s="4"/>
      <c r="I64" s="4">
        <v>0</v>
      </c>
      <c r="J64" s="4"/>
      <c r="K64" s="9"/>
      <c r="L64" s="9"/>
    </row>
    <row r="65" spans="1:13" ht="21.95" customHeight="1">
      <c r="A65" s="2"/>
      <c r="B65" s="3" t="s">
        <v>122</v>
      </c>
      <c r="E65" s="4"/>
      <c r="F65" s="4"/>
      <c r="G65" s="4">
        <v>0</v>
      </c>
      <c r="H65" s="4"/>
      <c r="I65" s="4">
        <v>0</v>
      </c>
      <c r="J65" s="4"/>
      <c r="K65" s="4"/>
      <c r="L65" s="4"/>
      <c r="M65" s="65"/>
    </row>
    <row r="66" spans="1:13" ht="21.95" customHeight="1">
      <c r="A66" s="2"/>
      <c r="B66" s="3" t="s">
        <v>134</v>
      </c>
      <c r="E66" s="4"/>
      <c r="F66" s="9"/>
      <c r="G66" s="4">
        <v>0</v>
      </c>
      <c r="H66" s="4"/>
      <c r="I66" s="4">
        <v>0</v>
      </c>
      <c r="J66" s="4"/>
      <c r="K66" s="9"/>
      <c r="L66" s="9"/>
    </row>
    <row r="67" spans="1:13" ht="21.95" customHeight="1">
      <c r="A67" s="2"/>
      <c r="B67" s="3" t="s">
        <v>136</v>
      </c>
      <c r="E67" s="4"/>
      <c r="F67" s="4"/>
      <c r="G67" s="4">
        <v>0</v>
      </c>
      <c r="H67" s="4"/>
      <c r="I67" s="4">
        <v>0</v>
      </c>
      <c r="J67" s="4"/>
      <c r="K67" s="4"/>
      <c r="L67" s="4"/>
      <c r="M67" s="65"/>
    </row>
    <row r="68" spans="1:13" ht="21.95" customHeight="1">
      <c r="A68" s="2"/>
      <c r="B68" s="3" t="s">
        <v>106</v>
      </c>
      <c r="E68" s="4"/>
      <c r="F68" s="9"/>
      <c r="G68" s="4">
        <v>0</v>
      </c>
      <c r="H68" s="4"/>
      <c r="I68" s="4">
        <v>0</v>
      </c>
      <c r="J68" s="4"/>
      <c r="K68" s="9"/>
      <c r="L68" s="9"/>
    </row>
    <row r="69" spans="1:13" ht="21.95" customHeight="1">
      <c r="A69" s="2"/>
      <c r="B69" s="3" t="s">
        <v>80</v>
      </c>
      <c r="E69" s="6"/>
      <c r="F69" s="6"/>
      <c r="G69" s="6">
        <v>0</v>
      </c>
      <c r="H69" s="6"/>
      <c r="I69" s="6">
        <v>0</v>
      </c>
      <c r="J69" s="6"/>
      <c r="K69" s="6"/>
      <c r="L69" s="6"/>
      <c r="M69" s="65"/>
    </row>
    <row r="70" spans="1:13" ht="21.95" customHeight="1">
      <c r="A70" s="2"/>
      <c r="B70" s="3" t="s">
        <v>24</v>
      </c>
      <c r="E70" s="4">
        <v>-66097</v>
      </c>
      <c r="F70" s="4"/>
      <c r="G70" s="4">
        <v>-76109</v>
      </c>
      <c r="H70" s="4"/>
      <c r="I70" s="4">
        <v>-20253</v>
      </c>
      <c r="J70" s="4"/>
      <c r="K70" s="138">
        <v>-56651</v>
      </c>
      <c r="L70" s="4"/>
    </row>
    <row r="71" spans="1:13" ht="21.95" customHeight="1">
      <c r="A71" s="2"/>
      <c r="B71" s="3" t="s">
        <v>113</v>
      </c>
      <c r="E71" s="6"/>
      <c r="F71" s="4"/>
      <c r="G71" s="4">
        <v>0</v>
      </c>
      <c r="H71" s="4"/>
      <c r="I71" s="4">
        <v>0</v>
      </c>
      <c r="J71" s="4"/>
      <c r="K71" s="138"/>
      <c r="L71" s="4"/>
    </row>
    <row r="72" spans="1:13" ht="21.95" customHeight="1">
      <c r="A72" s="2"/>
      <c r="B72" s="3" t="s">
        <v>54</v>
      </c>
      <c r="E72" s="4">
        <v>-166</v>
      </c>
      <c r="F72" s="4"/>
      <c r="G72" s="4">
        <v>-430</v>
      </c>
      <c r="H72" s="4"/>
      <c r="I72" s="4">
        <v>-166</v>
      </c>
      <c r="J72" s="4"/>
      <c r="K72" s="4">
        <v>-430</v>
      </c>
      <c r="L72" s="4"/>
      <c r="M72" s="65"/>
    </row>
    <row r="73" spans="1:13" ht="21.95" customHeight="1">
      <c r="A73" s="2"/>
      <c r="B73" s="3" t="s">
        <v>91</v>
      </c>
      <c r="E73" s="4">
        <v>0</v>
      </c>
      <c r="F73" s="4"/>
      <c r="G73" s="4">
        <v>-44808</v>
      </c>
      <c r="H73" s="4"/>
      <c r="I73" s="4">
        <v>0</v>
      </c>
      <c r="J73" s="4"/>
      <c r="K73" s="4">
        <v>-44808</v>
      </c>
      <c r="L73" s="4"/>
      <c r="M73" s="65"/>
    </row>
    <row r="74" spans="1:13" ht="21.95" customHeight="1">
      <c r="A74" s="2"/>
      <c r="B74" s="3" t="s">
        <v>18</v>
      </c>
      <c r="E74" s="4">
        <v>481</v>
      </c>
      <c r="F74" s="6"/>
      <c r="G74" s="6">
        <v>511</v>
      </c>
      <c r="H74" s="6"/>
      <c r="I74" s="6">
        <v>481</v>
      </c>
      <c r="J74" s="6"/>
      <c r="K74" s="6">
        <v>511</v>
      </c>
      <c r="L74" s="6"/>
      <c r="M74" s="65"/>
    </row>
    <row r="75" spans="1:13" ht="21.95" customHeight="1">
      <c r="A75" s="2"/>
      <c r="B75" s="3" t="s">
        <v>129</v>
      </c>
      <c r="E75" s="6"/>
      <c r="F75" s="6"/>
      <c r="G75" s="6">
        <v>0</v>
      </c>
      <c r="H75" s="6"/>
      <c r="I75" s="6">
        <v>0</v>
      </c>
      <c r="J75" s="6"/>
      <c r="K75" s="6"/>
      <c r="L75" s="6"/>
      <c r="M75" s="65"/>
    </row>
    <row r="76" spans="1:13" ht="21.95" customHeight="1">
      <c r="A76" s="2"/>
      <c r="B76" s="3" t="s">
        <v>124</v>
      </c>
      <c r="E76" s="4"/>
      <c r="F76" s="6"/>
      <c r="G76" s="6">
        <v>0</v>
      </c>
      <c r="H76" s="6"/>
      <c r="I76" s="6">
        <v>0</v>
      </c>
      <c r="J76" s="6"/>
      <c r="K76" s="6"/>
      <c r="L76" s="6"/>
      <c r="M76" s="69" t="s">
        <v>89</v>
      </c>
    </row>
    <row r="77" spans="1:13" ht="21.95" customHeight="1">
      <c r="A77" s="2"/>
      <c r="B77" s="3" t="s">
        <v>119</v>
      </c>
      <c r="E77" s="4"/>
      <c r="F77" s="6"/>
      <c r="G77" s="6">
        <v>0</v>
      </c>
      <c r="H77" s="6"/>
      <c r="I77" s="6">
        <v>0</v>
      </c>
      <c r="J77" s="6"/>
      <c r="K77" s="6"/>
      <c r="L77" s="6"/>
      <c r="M77" s="65"/>
    </row>
    <row r="78" spans="1:13" ht="21.95" customHeight="1">
      <c r="A78" s="2"/>
      <c r="B78" s="3" t="s">
        <v>101</v>
      </c>
      <c r="E78" s="4"/>
      <c r="F78" s="6"/>
      <c r="G78" s="6">
        <v>0</v>
      </c>
      <c r="H78" s="6"/>
      <c r="I78" s="6">
        <v>0</v>
      </c>
      <c r="J78" s="6"/>
      <c r="K78" s="6"/>
      <c r="L78" s="6"/>
      <c r="M78" s="65"/>
    </row>
    <row r="79" spans="1:13" ht="21.95" customHeight="1">
      <c r="A79" s="2"/>
      <c r="B79" s="3" t="s">
        <v>102</v>
      </c>
      <c r="E79" s="6"/>
      <c r="F79" s="6"/>
      <c r="G79" s="6">
        <v>0</v>
      </c>
      <c r="H79" s="6"/>
      <c r="I79" s="6">
        <v>0</v>
      </c>
      <c r="J79" s="6"/>
      <c r="K79" s="6"/>
      <c r="L79" s="6"/>
      <c r="M79" s="65"/>
    </row>
    <row r="80" spans="1:13" ht="21.95" customHeight="1">
      <c r="A80" s="2"/>
      <c r="B80" s="3" t="s">
        <v>103</v>
      </c>
      <c r="E80" s="4"/>
      <c r="F80" s="6"/>
      <c r="G80" s="6">
        <v>0</v>
      </c>
      <c r="H80" s="6"/>
      <c r="I80" s="6">
        <v>0</v>
      </c>
      <c r="J80" s="6"/>
      <c r="K80" s="6"/>
      <c r="L80" s="6"/>
      <c r="M80" s="65"/>
    </row>
    <row r="81" spans="1:15" ht="21.95" customHeight="1">
      <c r="A81" s="2" t="s">
        <v>53</v>
      </c>
      <c r="E81" s="5">
        <f>SUM(E63:E80)</f>
        <v>-65782</v>
      </c>
      <c r="F81" s="4"/>
      <c r="G81" s="5">
        <f>SUM(G63:G80)</f>
        <v>-120836</v>
      </c>
      <c r="H81" s="4"/>
      <c r="I81" s="5">
        <f>SUM(I63:I80)</f>
        <v>-19938</v>
      </c>
      <c r="J81" s="4"/>
      <c r="K81" s="5">
        <f>SUM(K63:K80)</f>
        <v>-101378</v>
      </c>
      <c r="L81" s="10"/>
      <c r="M81" s="137"/>
    </row>
    <row r="82" spans="1:15" ht="21.95" customHeight="1">
      <c r="A82" s="2" t="s">
        <v>11</v>
      </c>
      <c r="E82" s="4"/>
      <c r="F82" s="4"/>
      <c r="G82" s="4"/>
      <c r="H82" s="4"/>
      <c r="I82" s="4"/>
      <c r="J82" s="4"/>
      <c r="K82" s="4"/>
      <c r="L82" s="4"/>
      <c r="M82" s="65"/>
    </row>
    <row r="83" spans="1:15" ht="21.95" customHeight="1">
      <c r="A83" s="2"/>
      <c r="B83" s="2" t="s">
        <v>87</v>
      </c>
      <c r="C83" s="1"/>
      <c r="E83" s="6">
        <v>-104829</v>
      </c>
      <c r="F83" s="4"/>
      <c r="G83" s="9">
        <v>10728</v>
      </c>
      <c r="H83" s="4"/>
      <c r="I83" s="9">
        <v>-118656</v>
      </c>
      <c r="J83" s="4"/>
      <c r="K83" s="9">
        <v>17447</v>
      </c>
      <c r="L83" s="9"/>
      <c r="M83" s="65"/>
    </row>
    <row r="84" spans="1:15" ht="21.95" customHeight="1">
      <c r="A84" s="2"/>
      <c r="B84" s="1" t="s">
        <v>104</v>
      </c>
      <c r="C84" s="1"/>
      <c r="E84" s="6"/>
      <c r="F84" s="4"/>
      <c r="G84" s="9">
        <v>0</v>
      </c>
      <c r="H84" s="4"/>
      <c r="I84" s="9">
        <v>0</v>
      </c>
      <c r="J84" s="4"/>
      <c r="K84" s="9">
        <v>0</v>
      </c>
      <c r="L84" s="9"/>
      <c r="M84" s="65"/>
    </row>
    <row r="85" spans="1:15" ht="21.95" customHeight="1">
      <c r="A85" s="2"/>
      <c r="B85" s="1" t="s">
        <v>130</v>
      </c>
      <c r="C85" s="1"/>
      <c r="E85" s="6"/>
      <c r="F85" s="4"/>
      <c r="G85" s="9">
        <v>0</v>
      </c>
      <c r="H85" s="4"/>
      <c r="I85" s="9">
        <v>0</v>
      </c>
      <c r="J85" s="4"/>
      <c r="K85" s="9">
        <v>0</v>
      </c>
      <c r="L85" s="9"/>
      <c r="M85" s="65"/>
    </row>
    <row r="86" spans="1:15" ht="21.95" customHeight="1">
      <c r="A86" s="2"/>
      <c r="B86" s="1" t="s">
        <v>131</v>
      </c>
      <c r="C86" s="1"/>
      <c r="E86" s="6"/>
      <c r="F86" s="4"/>
      <c r="G86" s="9"/>
      <c r="H86" s="4"/>
      <c r="I86" s="9"/>
      <c r="J86" s="4"/>
      <c r="K86" s="9"/>
      <c r="L86" s="9"/>
      <c r="M86" s="65"/>
    </row>
    <row r="87" spans="1:15" ht="21.95" customHeight="1">
      <c r="A87" s="2"/>
      <c r="B87" s="1"/>
      <c r="C87" s="1" t="s">
        <v>132</v>
      </c>
      <c r="E87" s="6"/>
      <c r="F87" s="4"/>
      <c r="G87" s="9">
        <v>0</v>
      </c>
      <c r="H87" s="4"/>
      <c r="I87" s="9">
        <v>0</v>
      </c>
      <c r="J87" s="4"/>
      <c r="K87" s="9">
        <v>0</v>
      </c>
      <c r="L87" s="9"/>
      <c r="M87" s="65"/>
    </row>
    <row r="88" spans="1:15" ht="21.95" customHeight="1">
      <c r="A88" s="2"/>
      <c r="B88" s="1" t="s">
        <v>105</v>
      </c>
      <c r="C88" s="1"/>
      <c r="E88" s="6"/>
      <c r="F88" s="4"/>
      <c r="G88" s="9">
        <v>0</v>
      </c>
      <c r="H88" s="4"/>
      <c r="I88" s="9">
        <v>0</v>
      </c>
      <c r="J88" s="4"/>
      <c r="K88" s="9">
        <v>0</v>
      </c>
      <c r="L88" s="9"/>
      <c r="M88" s="65"/>
    </row>
    <row r="89" spans="1:15" ht="21.95" customHeight="1">
      <c r="A89" s="2"/>
      <c r="B89" s="1" t="s">
        <v>98</v>
      </c>
      <c r="C89" s="1"/>
      <c r="E89" s="6"/>
      <c r="F89" s="4"/>
      <c r="G89" s="9">
        <v>0</v>
      </c>
      <c r="H89" s="4"/>
      <c r="I89" s="9">
        <v>0</v>
      </c>
      <c r="J89" s="4"/>
      <c r="K89" s="9">
        <v>0</v>
      </c>
      <c r="L89" s="9"/>
      <c r="M89" s="65"/>
    </row>
    <row r="90" spans="1:15" ht="21.95" customHeight="1">
      <c r="A90" s="3" t="s">
        <v>37</v>
      </c>
      <c r="E90" s="5">
        <f>SUM(E83:E89)</f>
        <v>-104829</v>
      </c>
      <c r="F90" s="4"/>
      <c r="G90" s="5">
        <f>SUM(G83:G89)</f>
        <v>10728</v>
      </c>
      <c r="H90" s="4"/>
      <c r="I90" s="5">
        <f>SUM(I83:I89)</f>
        <v>-118656</v>
      </c>
      <c r="J90" s="4"/>
      <c r="K90" s="5">
        <f>SUM(K83:K89)</f>
        <v>17447</v>
      </c>
      <c r="L90" s="10"/>
    </row>
    <row r="91" spans="1:15" ht="21.95" customHeight="1">
      <c r="A91" s="2" t="s">
        <v>118</v>
      </c>
      <c r="E91" s="4">
        <f>+E61+E81+E90</f>
        <v>-20990</v>
      </c>
      <c r="F91" s="4"/>
      <c r="G91" s="4">
        <f>+G61+G81+G90</f>
        <v>-8720</v>
      </c>
      <c r="H91" s="4"/>
      <c r="I91" s="4">
        <f>+I61+I81+I90</f>
        <v>-681</v>
      </c>
      <c r="J91" s="4"/>
      <c r="K91" s="138">
        <f>+K61++K81+K90</f>
        <v>215816</v>
      </c>
      <c r="L91" s="4"/>
    </row>
    <row r="92" spans="1:15" ht="21.95" customHeight="1">
      <c r="A92" s="2" t="s">
        <v>17</v>
      </c>
      <c r="E92" s="46">
        <f>+Financial!I12</f>
        <v>52173</v>
      </c>
      <c r="F92" s="4"/>
      <c r="G92" s="46">
        <v>36033</v>
      </c>
      <c r="H92" s="4"/>
      <c r="I92" s="46">
        <f>+Financial!M12</f>
        <v>20576</v>
      </c>
      <c r="J92" s="4"/>
      <c r="K92" s="46">
        <v>4440</v>
      </c>
      <c r="L92" s="6"/>
      <c r="M92" s="4">
        <f>+E93-Financial!G12</f>
        <v>7372</v>
      </c>
      <c r="N92" s="3" t="s">
        <v>36</v>
      </c>
      <c r="O92" s="6"/>
    </row>
    <row r="93" spans="1:15" ht="21.95" customHeight="1" thickBot="1">
      <c r="A93" s="2" t="s">
        <v>141</v>
      </c>
      <c r="E93" s="144">
        <f>SUM(E91:E92)</f>
        <v>31183</v>
      </c>
      <c r="F93" s="4"/>
      <c r="G93" s="47">
        <f>SUM(G91:G92)</f>
        <v>27313</v>
      </c>
      <c r="H93" s="4"/>
      <c r="I93" s="47">
        <f>SUM(I91:I92)</f>
        <v>19895</v>
      </c>
      <c r="J93" s="4"/>
      <c r="K93" s="47">
        <f>SUM(K91:K92)</f>
        <v>220256</v>
      </c>
      <c r="L93" s="10"/>
      <c r="M93" s="141">
        <f>+G93-27313</f>
        <v>0</v>
      </c>
      <c r="N93" s="3" t="s">
        <v>36</v>
      </c>
      <c r="O93" s="6"/>
    </row>
    <row r="94" spans="1:15" ht="16.5" customHeight="1" thickTop="1">
      <c r="A94" s="2"/>
      <c r="E94" s="6"/>
      <c r="F94" s="4"/>
      <c r="G94" s="10"/>
      <c r="H94" s="4"/>
      <c r="I94" s="10"/>
      <c r="J94" s="4"/>
      <c r="K94" s="10"/>
      <c r="L94" s="10"/>
      <c r="M94" s="4">
        <f>+I93-Financial!K12</f>
        <v>2590</v>
      </c>
      <c r="N94" s="3" t="s">
        <v>36</v>
      </c>
    </row>
    <row r="95" spans="1:15" ht="10.5" customHeight="1">
      <c r="A95" s="2"/>
      <c r="E95" s="6"/>
      <c r="F95" s="4"/>
      <c r="G95" s="10"/>
      <c r="H95" s="4"/>
      <c r="I95" s="10"/>
      <c r="J95" s="4"/>
      <c r="K95" s="10"/>
      <c r="L95" s="10"/>
    </row>
    <row r="96" spans="1:15" ht="18" customHeight="1">
      <c r="A96" s="2"/>
      <c r="E96" s="6"/>
      <c r="F96" s="4"/>
      <c r="G96" s="10"/>
      <c r="H96" s="4"/>
      <c r="I96" s="10"/>
      <c r="J96" s="4"/>
      <c r="K96" s="10"/>
      <c r="L96" s="10"/>
      <c r="M96" s="4">
        <f>+K93-2583</f>
        <v>217673</v>
      </c>
      <c r="N96" s="3" t="s">
        <v>36</v>
      </c>
    </row>
    <row r="97" spans="1:13" ht="20.25" customHeight="1">
      <c r="A97" s="2"/>
      <c r="E97" s="6"/>
      <c r="F97" s="4"/>
      <c r="G97" s="10"/>
      <c r="H97" s="4"/>
      <c r="I97" s="10"/>
      <c r="J97" s="4"/>
      <c r="K97" s="10"/>
      <c r="L97" s="10"/>
      <c r="M97" s="4"/>
    </row>
    <row r="98" spans="1:13" ht="21.4">
      <c r="A98" s="68" t="s">
        <v>32</v>
      </c>
      <c r="E98" s="6"/>
      <c r="F98" s="4"/>
      <c r="G98" s="10"/>
      <c r="H98" s="4"/>
      <c r="I98" s="10"/>
      <c r="J98" s="4"/>
      <c r="K98" s="10"/>
      <c r="L98" s="10"/>
      <c r="M98" s="4"/>
    </row>
    <row r="99" spans="1:13" ht="22.5" customHeight="1">
      <c r="B99" s="48"/>
      <c r="C99" s="48"/>
      <c r="D99" s="48"/>
      <c r="E99" s="48"/>
      <c r="F99" s="48"/>
      <c r="G99" s="48"/>
      <c r="H99" s="48"/>
      <c r="I99" s="48"/>
      <c r="J99" s="48"/>
      <c r="K99" s="92" t="s">
        <v>29</v>
      </c>
      <c r="L99" s="92"/>
      <c r="M99" s="65"/>
    </row>
    <row r="100" spans="1:13" ht="18.75" customHeight="1">
      <c r="A100" s="67"/>
      <c r="B100" s="48"/>
      <c r="C100" s="48"/>
      <c r="D100" s="48"/>
      <c r="E100" s="48"/>
      <c r="F100" s="48"/>
      <c r="G100" s="48"/>
      <c r="H100" s="48"/>
      <c r="I100" s="48"/>
      <c r="J100" s="48"/>
      <c r="K100" s="92" t="s">
        <v>30</v>
      </c>
      <c r="L100" s="92"/>
    </row>
    <row r="101" spans="1:13" ht="21.75" customHeight="1">
      <c r="A101" s="427" t="s">
        <v>12</v>
      </c>
      <c r="B101" s="427"/>
      <c r="C101" s="427"/>
      <c r="D101" s="427"/>
      <c r="E101" s="427"/>
      <c r="F101" s="427"/>
      <c r="G101" s="427"/>
      <c r="H101" s="427"/>
      <c r="I101" s="427"/>
      <c r="J101" s="427"/>
      <c r="K101" s="427"/>
      <c r="L101" s="48"/>
    </row>
    <row r="102" spans="1:13" ht="21.75" customHeight="1">
      <c r="A102" s="424" t="s">
        <v>138</v>
      </c>
      <c r="B102" s="424"/>
      <c r="C102" s="424"/>
      <c r="D102" s="424"/>
      <c r="E102" s="424"/>
      <c r="F102" s="424"/>
      <c r="G102" s="424"/>
      <c r="H102" s="424"/>
      <c r="I102" s="424"/>
      <c r="J102" s="424"/>
      <c r="K102" s="424"/>
      <c r="L102" s="48"/>
    </row>
    <row r="103" spans="1:13" ht="21.75" customHeight="1">
      <c r="A103" s="424" t="e">
        <f>+A54</f>
        <v>#REF!</v>
      </c>
      <c r="B103" s="424"/>
      <c r="C103" s="424"/>
      <c r="D103" s="424"/>
      <c r="E103" s="424"/>
      <c r="F103" s="424"/>
      <c r="G103" s="424"/>
      <c r="H103" s="424"/>
      <c r="I103" s="424"/>
      <c r="J103" s="424"/>
      <c r="K103" s="424"/>
      <c r="L103" s="48"/>
    </row>
    <row r="104" spans="1:13" ht="21.95" customHeight="1">
      <c r="A104" s="99"/>
      <c r="B104" s="48"/>
      <c r="C104" s="48"/>
      <c r="D104" s="48"/>
      <c r="E104" s="425" t="s">
        <v>28</v>
      </c>
      <c r="F104" s="425"/>
      <c r="G104" s="425"/>
      <c r="H104" s="425"/>
      <c r="I104" s="425"/>
      <c r="J104" s="425"/>
      <c r="K104" s="425"/>
      <c r="L104" s="100"/>
    </row>
    <row r="105" spans="1:13" ht="21.95" customHeight="1">
      <c r="A105" s="99"/>
      <c r="B105" s="48"/>
      <c r="C105" s="48"/>
      <c r="D105" s="48"/>
      <c r="E105" s="51" t="s">
        <v>0</v>
      </c>
      <c r="F105" s="51"/>
      <c r="G105" s="51"/>
      <c r="H105" s="49"/>
      <c r="I105" s="426" t="str">
        <f>+I56</f>
        <v>งบการเงินเฉพาะกิจการ</v>
      </c>
      <c r="J105" s="426"/>
      <c r="K105" s="426"/>
      <c r="L105" s="52"/>
    </row>
    <row r="106" spans="1:13" ht="21.95" customHeight="1">
      <c r="E106" s="30">
        <f>+E57</f>
        <v>2556</v>
      </c>
      <c r="F106" s="52"/>
      <c r="G106" s="30">
        <f>+G57</f>
        <v>2555</v>
      </c>
      <c r="H106" s="29"/>
      <c r="I106" s="30">
        <f>+I57</f>
        <v>2556</v>
      </c>
      <c r="J106" s="52"/>
      <c r="K106" s="30">
        <f>+K57</f>
        <v>2555</v>
      </c>
      <c r="L106" s="29"/>
    </row>
    <row r="107" spans="1:13" ht="21.95" customHeight="1">
      <c r="A107" s="65" t="s">
        <v>96</v>
      </c>
      <c r="E107" s="56"/>
      <c r="F107" s="53"/>
      <c r="G107" s="56"/>
      <c r="H107" s="50"/>
      <c r="I107" s="56"/>
      <c r="J107" s="53"/>
      <c r="K107" s="12"/>
      <c r="L107" s="12"/>
    </row>
    <row r="108" spans="1:13" ht="29.25" customHeight="1">
      <c r="A108" s="65" t="s">
        <v>19</v>
      </c>
      <c r="D108" s="70"/>
      <c r="E108" s="4"/>
      <c r="F108" s="4"/>
      <c r="G108" s="4"/>
      <c r="H108" s="4"/>
      <c r="I108" s="4"/>
      <c r="J108" s="4"/>
      <c r="K108" s="4"/>
      <c r="L108" s="4"/>
    </row>
    <row r="109" spans="1:13" ht="21.95" customHeight="1">
      <c r="A109" s="102"/>
      <c r="B109" s="3" t="s">
        <v>85</v>
      </c>
      <c r="E109" s="54">
        <v>13556</v>
      </c>
      <c r="F109" s="4"/>
      <c r="G109" s="4">
        <v>42685</v>
      </c>
      <c r="H109" s="4"/>
      <c r="I109" s="54">
        <v>10956</v>
      </c>
      <c r="J109" s="4"/>
      <c r="K109" s="138">
        <v>36255</v>
      </c>
      <c r="L109" s="4"/>
    </row>
    <row r="110" spans="1:13" ht="21.95" customHeight="1">
      <c r="A110" s="102"/>
      <c r="B110" s="3" t="s">
        <v>142</v>
      </c>
      <c r="E110" s="54">
        <v>0</v>
      </c>
      <c r="F110" s="4"/>
      <c r="G110" s="4">
        <v>55759</v>
      </c>
      <c r="H110" s="4"/>
      <c r="I110" s="54">
        <v>0</v>
      </c>
      <c r="J110" s="4"/>
      <c r="K110" s="138">
        <v>55759</v>
      </c>
      <c r="L110" s="4"/>
    </row>
    <row r="111" spans="1:13" ht="21.95" customHeight="1">
      <c r="A111" s="102"/>
      <c r="B111" s="3" t="s">
        <v>107</v>
      </c>
      <c r="E111" s="54">
        <v>143498</v>
      </c>
      <c r="F111" s="4"/>
      <c r="G111" s="4">
        <v>0</v>
      </c>
      <c r="H111" s="4"/>
      <c r="I111" s="54">
        <v>-157969</v>
      </c>
      <c r="J111" s="4"/>
      <c r="K111" s="4">
        <v>0</v>
      </c>
      <c r="L111" s="4"/>
    </row>
    <row r="112" spans="1:13" ht="21.95" customHeight="1">
      <c r="A112" s="102"/>
      <c r="B112" s="3" t="s">
        <v>57</v>
      </c>
      <c r="E112" s="54">
        <v>0</v>
      </c>
      <c r="F112" s="4"/>
      <c r="G112" s="4">
        <v>0</v>
      </c>
      <c r="H112" s="4"/>
      <c r="I112" s="54">
        <v>0</v>
      </c>
      <c r="J112" s="4"/>
      <c r="K112" s="4">
        <v>0</v>
      </c>
      <c r="L112" s="4"/>
    </row>
    <row r="113" spans="1:12" ht="21.95" customHeight="1">
      <c r="A113" s="102"/>
      <c r="B113" s="3" t="s">
        <v>84</v>
      </c>
      <c r="E113" s="54"/>
      <c r="F113" s="4"/>
      <c r="G113" s="4"/>
      <c r="H113" s="4"/>
      <c r="I113" s="54"/>
      <c r="J113" s="4"/>
      <c r="K113" s="4"/>
      <c r="L113" s="4"/>
    </row>
    <row r="114" spans="1:12" ht="21.95" customHeight="1">
      <c r="A114" s="102"/>
      <c r="C114" s="3" t="s">
        <v>97</v>
      </c>
      <c r="E114" s="54">
        <v>0</v>
      </c>
      <c r="F114" s="4"/>
      <c r="G114" s="4">
        <v>0</v>
      </c>
      <c r="H114" s="4"/>
      <c r="I114" s="54">
        <v>0</v>
      </c>
      <c r="J114" s="4"/>
      <c r="K114" s="4">
        <v>0</v>
      </c>
      <c r="L114" s="4"/>
    </row>
    <row r="115" spans="1:12" ht="21.95" customHeight="1">
      <c r="A115" s="102"/>
      <c r="C115" s="3" t="s">
        <v>146</v>
      </c>
      <c r="E115" s="54">
        <v>-6469114</v>
      </c>
      <c r="F115" s="4"/>
      <c r="G115" s="4"/>
      <c r="H115" s="4"/>
      <c r="I115" s="54"/>
      <c r="J115" s="4"/>
      <c r="K115" s="4"/>
      <c r="L115" s="4"/>
    </row>
    <row r="116" spans="1:12" ht="21.95" customHeight="1">
      <c r="A116" s="102"/>
      <c r="B116" s="3" t="s">
        <v>112</v>
      </c>
      <c r="E116" s="54">
        <v>800</v>
      </c>
      <c r="F116" s="4"/>
      <c r="G116" s="4">
        <v>0</v>
      </c>
      <c r="H116" s="4"/>
      <c r="I116" s="54">
        <v>0</v>
      </c>
      <c r="J116" s="4"/>
      <c r="K116" s="4">
        <v>0</v>
      </c>
      <c r="L116" s="4"/>
    </row>
    <row r="117" spans="1:12" ht="21.75" customHeight="1">
      <c r="A117" s="102"/>
      <c r="B117" s="3" t="s">
        <v>120</v>
      </c>
      <c r="E117" s="54">
        <v>59743</v>
      </c>
      <c r="F117" s="4"/>
      <c r="G117" s="4">
        <v>0</v>
      </c>
      <c r="H117" s="4"/>
      <c r="I117" s="54">
        <v>0</v>
      </c>
      <c r="J117" s="4"/>
      <c r="K117" s="4">
        <v>0</v>
      </c>
      <c r="L117" s="4"/>
    </row>
    <row r="118" spans="1:12" ht="21.75" customHeight="1">
      <c r="A118" s="102"/>
      <c r="E118" s="54"/>
      <c r="F118" s="4"/>
      <c r="G118" s="4"/>
      <c r="H118" s="4"/>
      <c r="I118" s="54"/>
      <c r="J118" s="4"/>
      <c r="K118" s="4"/>
      <c r="L118" s="4"/>
    </row>
    <row r="119" spans="1:12" ht="21.75" customHeight="1">
      <c r="A119" s="102"/>
      <c r="E119" s="54"/>
      <c r="F119" s="4"/>
      <c r="G119" s="4"/>
      <c r="H119" s="4"/>
      <c r="I119" s="54"/>
      <c r="J119" s="4"/>
      <c r="K119" s="4"/>
      <c r="L119" s="4"/>
    </row>
    <row r="120" spans="1:12" ht="21.75" customHeight="1">
      <c r="A120" s="102"/>
      <c r="E120" s="54"/>
      <c r="F120" s="4"/>
      <c r="G120" s="4"/>
      <c r="H120" s="4"/>
      <c r="I120" s="54"/>
      <c r="J120" s="4"/>
      <c r="K120" s="4"/>
      <c r="L120" s="4"/>
    </row>
    <row r="121" spans="1:12" ht="21.75" customHeight="1">
      <c r="A121" s="102"/>
      <c r="E121" s="54"/>
      <c r="F121" s="4"/>
      <c r="G121" s="4"/>
      <c r="H121" s="4"/>
      <c r="I121" s="54"/>
      <c r="J121" s="4"/>
      <c r="K121" s="4"/>
      <c r="L121" s="4"/>
    </row>
    <row r="122" spans="1:12" ht="21.75" customHeight="1">
      <c r="A122" s="102"/>
      <c r="E122" s="54"/>
      <c r="F122" s="4"/>
      <c r="G122" s="4"/>
      <c r="H122" s="4"/>
      <c r="I122" s="54"/>
      <c r="J122" s="4"/>
      <c r="K122" s="4"/>
      <c r="L122" s="4"/>
    </row>
    <row r="123" spans="1:12" ht="21.75" customHeight="1">
      <c r="A123" s="102"/>
      <c r="E123" s="54"/>
      <c r="F123" s="4"/>
      <c r="G123" s="4"/>
      <c r="H123" s="4"/>
      <c r="I123" s="54"/>
      <c r="J123" s="4"/>
      <c r="K123" s="4"/>
      <c r="L123" s="4"/>
    </row>
    <row r="124" spans="1:12" ht="21.75" customHeight="1">
      <c r="A124" s="102"/>
      <c r="E124" s="54"/>
      <c r="F124" s="4"/>
      <c r="G124" s="4"/>
      <c r="H124" s="4"/>
      <c r="I124" s="54"/>
      <c r="J124" s="4"/>
      <c r="K124" s="4"/>
      <c r="L124" s="4"/>
    </row>
    <row r="125" spans="1:12" ht="21.75" customHeight="1">
      <c r="A125" s="102"/>
      <c r="E125" s="54"/>
      <c r="F125" s="4"/>
      <c r="G125" s="4"/>
      <c r="H125" s="4"/>
      <c r="I125" s="54"/>
      <c r="J125" s="4"/>
      <c r="K125" s="4"/>
      <c r="L125" s="4"/>
    </row>
    <row r="126" spans="1:12" ht="21.75" customHeight="1">
      <c r="A126" s="102"/>
      <c r="E126" s="54"/>
      <c r="F126" s="4"/>
      <c r="G126" s="4"/>
      <c r="H126" s="4"/>
      <c r="I126" s="54"/>
      <c r="J126" s="4"/>
      <c r="K126" s="4"/>
      <c r="L126" s="4"/>
    </row>
    <row r="127" spans="1:12" ht="21.75" customHeight="1">
      <c r="A127" s="102"/>
      <c r="E127" s="54"/>
      <c r="F127" s="4"/>
      <c r="G127" s="4"/>
      <c r="H127" s="4"/>
      <c r="I127" s="54"/>
      <c r="J127" s="4"/>
      <c r="K127" s="4"/>
      <c r="L127" s="4"/>
    </row>
    <row r="128" spans="1:12" ht="21.75" customHeight="1">
      <c r="A128" s="102"/>
      <c r="E128" s="54"/>
      <c r="F128" s="4"/>
      <c r="G128" s="4"/>
      <c r="H128" s="4"/>
      <c r="I128" s="54"/>
      <c r="J128" s="4"/>
      <c r="K128" s="4"/>
      <c r="L128" s="4"/>
    </row>
    <row r="129" spans="1:12" ht="21.75" customHeight="1">
      <c r="A129" s="102"/>
      <c r="E129" s="54"/>
      <c r="F129" s="4"/>
      <c r="G129" s="4"/>
      <c r="H129" s="4"/>
      <c r="I129" s="54"/>
      <c r="J129" s="4"/>
      <c r="K129" s="4"/>
      <c r="L129" s="4"/>
    </row>
    <row r="130" spans="1:12" ht="21.75" customHeight="1">
      <c r="A130" s="102"/>
      <c r="E130" s="54"/>
      <c r="F130" s="4"/>
      <c r="G130" s="4"/>
      <c r="H130" s="4"/>
      <c r="I130" s="54"/>
      <c r="J130" s="4"/>
      <c r="K130" s="4"/>
      <c r="L130" s="4"/>
    </row>
    <row r="131" spans="1:12" ht="21.75" customHeight="1">
      <c r="A131" s="102"/>
      <c r="E131" s="54"/>
      <c r="F131" s="4"/>
      <c r="G131" s="4"/>
      <c r="H131" s="4"/>
      <c r="I131" s="54"/>
      <c r="J131" s="4"/>
      <c r="K131" s="4"/>
      <c r="L131" s="4"/>
    </row>
    <row r="132" spans="1:12" ht="21.75" customHeight="1">
      <c r="A132" s="102"/>
      <c r="E132" s="54"/>
      <c r="F132" s="4"/>
      <c r="G132" s="4"/>
      <c r="H132" s="4"/>
      <c r="I132" s="54"/>
      <c r="J132" s="4"/>
      <c r="K132" s="4"/>
      <c r="L132" s="4"/>
    </row>
    <row r="133" spans="1:12" ht="21.75" customHeight="1">
      <c r="A133" s="102"/>
      <c r="E133" s="54"/>
      <c r="F133" s="4"/>
      <c r="G133" s="4"/>
      <c r="H133" s="4"/>
      <c r="I133" s="54"/>
      <c r="J133" s="4"/>
      <c r="K133" s="4"/>
      <c r="L133" s="4"/>
    </row>
    <row r="134" spans="1:12" ht="21.75" customHeight="1">
      <c r="A134" s="102"/>
      <c r="E134" s="54"/>
      <c r="F134" s="4"/>
      <c r="G134" s="4"/>
      <c r="H134" s="4"/>
      <c r="I134" s="54"/>
      <c r="J134" s="4"/>
      <c r="K134" s="4"/>
      <c r="L134" s="4"/>
    </row>
    <row r="135" spans="1:12" ht="21.75" customHeight="1">
      <c r="A135" s="102"/>
      <c r="E135" s="54"/>
      <c r="F135" s="4"/>
      <c r="G135" s="4"/>
      <c r="H135" s="4"/>
      <c r="I135" s="54"/>
      <c r="J135" s="4"/>
      <c r="K135" s="4"/>
      <c r="L135" s="4"/>
    </row>
    <row r="136" spans="1:12" ht="27.75" customHeight="1">
      <c r="A136" s="102"/>
      <c r="E136" s="54"/>
      <c r="F136" s="4"/>
      <c r="G136" s="4"/>
      <c r="H136" s="4"/>
      <c r="I136" s="54"/>
      <c r="J136" s="4"/>
      <c r="K136" s="4"/>
      <c r="L136" s="4"/>
    </row>
    <row r="137" spans="1:12" ht="27.75" customHeight="1">
      <c r="A137" s="102"/>
      <c r="E137" s="54"/>
      <c r="F137" s="4"/>
      <c r="G137" s="4"/>
      <c r="H137" s="4"/>
      <c r="I137" s="54"/>
      <c r="J137" s="4"/>
      <c r="K137" s="4"/>
      <c r="L137" s="4"/>
    </row>
    <row r="138" spans="1:12" ht="21.75" customHeight="1">
      <c r="A138" s="102"/>
      <c r="E138" s="54"/>
      <c r="F138" s="4"/>
      <c r="G138" s="4"/>
      <c r="H138" s="4"/>
      <c r="I138" s="54"/>
      <c r="J138" s="4"/>
      <c r="K138" s="4"/>
      <c r="L138" s="4"/>
    </row>
    <row r="139" spans="1:12" ht="21.75" customHeight="1">
      <c r="A139" s="102"/>
      <c r="E139" s="54"/>
      <c r="F139" s="4"/>
      <c r="G139" s="4"/>
      <c r="H139" s="4"/>
      <c r="I139" s="54"/>
      <c r="J139" s="4"/>
      <c r="K139" s="4"/>
      <c r="L139" s="4"/>
    </row>
    <row r="140" spans="1:12" ht="21.75" customHeight="1">
      <c r="A140" s="102"/>
      <c r="E140" s="54"/>
      <c r="F140" s="4"/>
      <c r="G140" s="4"/>
      <c r="H140" s="4"/>
      <c r="I140" s="54"/>
      <c r="J140" s="4"/>
      <c r="K140" s="4"/>
      <c r="L140" s="4"/>
    </row>
    <row r="141" spans="1:12" ht="21.75" customHeight="1">
      <c r="A141" s="102"/>
      <c r="E141" s="54"/>
      <c r="F141" s="4"/>
      <c r="G141" s="4"/>
      <c r="H141" s="4"/>
      <c r="I141" s="54"/>
      <c r="J141" s="4"/>
      <c r="K141" s="4"/>
      <c r="L141" s="4"/>
    </row>
    <row r="142" spans="1:12" ht="22.5" customHeight="1">
      <c r="A142" s="102"/>
      <c r="E142" s="54"/>
      <c r="F142" s="4"/>
      <c r="G142" s="4"/>
      <c r="H142" s="4"/>
      <c r="I142" s="54"/>
      <c r="J142" s="4"/>
      <c r="K142" s="4"/>
      <c r="L142" s="4"/>
    </row>
    <row r="143" spans="1:12" ht="25.5" customHeight="1">
      <c r="A143" s="102"/>
      <c r="E143" s="54"/>
      <c r="F143" s="4"/>
      <c r="G143" s="4"/>
      <c r="H143" s="4"/>
      <c r="I143" s="54"/>
      <c r="J143" s="4"/>
      <c r="K143" s="4"/>
      <c r="L143" s="4"/>
    </row>
    <row r="144" spans="1:12" ht="28.5" customHeight="1">
      <c r="A144" s="102"/>
      <c r="E144" s="54"/>
      <c r="F144" s="4"/>
      <c r="G144" s="4"/>
      <c r="H144" s="4"/>
      <c r="I144" s="54"/>
      <c r="J144" s="4"/>
      <c r="K144" s="4"/>
      <c r="L144" s="4"/>
    </row>
    <row r="145" spans="1:2" ht="21.4">
      <c r="A145" s="68" t="s">
        <v>32</v>
      </c>
      <c r="B145" s="68"/>
    </row>
  </sheetData>
  <mergeCells count="15">
    <mergeCell ref="A52:K52"/>
    <mergeCell ref="A3:K3"/>
    <mergeCell ref="A4:K4"/>
    <mergeCell ref="A5:K5"/>
    <mergeCell ref="E6:K6"/>
    <mergeCell ref="I7:K7"/>
    <mergeCell ref="A103:K103"/>
    <mergeCell ref="E104:K104"/>
    <mergeCell ref="I105:K105"/>
    <mergeCell ref="A53:K53"/>
    <mergeCell ref="A54:K54"/>
    <mergeCell ref="E55:K55"/>
    <mergeCell ref="I56:K56"/>
    <mergeCell ref="A101:K101"/>
    <mergeCell ref="A102:K102"/>
  </mergeCells>
  <pageMargins left="0.56000000000000005" right="0" top="0.15748031496062992" bottom="0.33" header="0.15748031496062992" footer="0"/>
  <pageSetup paperSize="9" scale="80" orientation="portrait" verticalDpi="180" r:id="rId1"/>
  <headerFooter alignWithMargins="0"/>
  <rowBreaks count="2" manualBreakCount="2">
    <brk id="49" max="16383" man="1"/>
    <brk id="98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8</vt:i4>
      </vt:variant>
    </vt:vector>
  </HeadingPairs>
  <TitlesOfParts>
    <vt:vector size="16" baseType="lpstr">
      <vt:lpstr>Financial</vt:lpstr>
      <vt:lpstr>กำไรขาดทุน9 เดือน</vt:lpstr>
      <vt:lpstr>กำไรเบ็ดเสร็จ9เดือน</vt:lpstr>
      <vt:lpstr>กำไรขาดทุน9เดือน</vt:lpstr>
      <vt:lpstr>กำไรเบ็ดเสร็จ9เดือน (ต่อ)</vt:lpstr>
      <vt:lpstr>กำไรขาดทุน9.เดือน</vt:lpstr>
      <vt:lpstr>กำไรเบ็ดเสร็จ9.เดือน</vt:lpstr>
      <vt:lpstr>กระแสเงินสด (สำรองใช้ Q2)</vt:lpstr>
      <vt:lpstr>Financial!Print_Area</vt:lpstr>
      <vt:lpstr>'กระแสเงินสด (สำรองใช้ Q2)'!Print_Area</vt:lpstr>
      <vt:lpstr>กำไรเบ็ดเสร็จ9.เดือน!Print_Area</vt:lpstr>
      <vt:lpstr>กำไรเบ็ดเสร็จ9เดือน!Print_Area</vt:lpstr>
      <vt:lpstr>'กำไรเบ็ดเสร็จ9เดือน (ต่อ)'!Print_Area</vt:lpstr>
      <vt:lpstr>'กำไรขาดทุน9 เดือน'!Print_Area</vt:lpstr>
      <vt:lpstr>กำไรขาดทุน9.เดือน!Print_Area</vt:lpstr>
      <vt:lpstr>กำไรขาดทุน9เดือน!Print_Area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สำหรับผู้พัฒนา</dc:creator>
  <cp:lastModifiedBy>admin</cp:lastModifiedBy>
  <cp:lastPrinted>2021-11-09T01:11:03Z</cp:lastPrinted>
  <dcterms:created xsi:type="dcterms:W3CDTF">2001-02-12T07:11:35Z</dcterms:created>
  <dcterms:modified xsi:type="dcterms:W3CDTF">2021-11-12T09:05:33Z</dcterms:modified>
</cp:coreProperties>
</file>